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CMM Programming Projects (RS)\MSA and Cpk Files\Micura Probe Qualification Data_11.14.23\"/>
    </mc:Choice>
  </mc:AlternateContent>
  <xr:revisionPtr revIDLastSave="0" documentId="13_ncr:1_{8E1F16BC-5110-4030-AFB7-6E1264EC2238}" xr6:coauthVersionLast="47" xr6:coauthVersionMax="47" xr10:uidLastSave="{00000000-0000-0000-0000-000000000000}"/>
  <bookViews>
    <workbookView xWindow="1080" yWindow="1080" windowWidth="21600" windowHeight="13590" tabRatio="691" activeTab="1" xr2:uid="{00000000-000D-0000-FFFF-FFFF00000000}"/>
  </bookViews>
  <sheets>
    <sheet name="1 - Bilateral" sheetId="1" r:id="rId1"/>
    <sheet name="251 Unilateral" sheetId="3" r:id="rId2"/>
    <sheet name="252 Unilateral" sheetId="6" r:id="rId3"/>
    <sheet name="251-252 Unilateral" sheetId="7" r:id="rId4"/>
    <sheet name="1 - Data" sheetId="2" state="hidden" r:id="rId5"/>
    <sheet name="2 - Data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3" l="1"/>
  <c r="N45" i="7"/>
  <c r="N45" i="3"/>
  <c r="N44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N44" i="7"/>
  <c r="N45" i="6"/>
  <c r="N44" i="6"/>
  <c r="N41" i="7" l="1"/>
  <c r="G42" i="7"/>
  <c r="G41" i="7"/>
  <c r="N41" i="6"/>
  <c r="N41" i="3"/>
  <c r="G42" i="3"/>
  <c r="G41" i="3"/>
  <c r="G42" i="6"/>
  <c r="G41" i="6"/>
  <c r="L37" i="6"/>
  <c r="J37" i="6"/>
  <c r="K37" i="6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G7" i="7"/>
  <c r="G44" i="7"/>
  <c r="F37" i="6"/>
  <c r="G37" i="6"/>
  <c r="H37" i="6"/>
  <c r="I37" i="6"/>
  <c r="M37" i="6"/>
  <c r="N37" i="6"/>
  <c r="O37" i="6"/>
  <c r="P37" i="6"/>
  <c r="Q37" i="6"/>
  <c r="R37" i="6"/>
  <c r="S37" i="6"/>
  <c r="T37" i="6"/>
  <c r="U37" i="6"/>
  <c r="V37" i="6"/>
  <c r="W37" i="6"/>
  <c r="X37" i="6"/>
  <c r="E37" i="6"/>
  <c r="G7" i="6"/>
  <c r="G44" i="6"/>
  <c r="K40" i="4"/>
  <c r="K45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6" i="4"/>
  <c r="I55" i="4"/>
  <c r="I54" i="4"/>
  <c r="J53" i="4"/>
  <c r="K53" i="4" s="1"/>
  <c r="I53" i="4"/>
  <c r="I52" i="4"/>
  <c r="J52" i="4" s="1"/>
  <c r="I51" i="4"/>
  <c r="I50" i="4"/>
  <c r="I49" i="4"/>
  <c r="J49" i="4" s="1"/>
  <c r="I48" i="4"/>
  <c r="J48" i="4" s="1"/>
  <c r="I47" i="4"/>
  <c r="I46" i="4"/>
  <c r="I45" i="4"/>
  <c r="J45" i="4" s="1"/>
  <c r="I44" i="4"/>
  <c r="J44" i="4" s="1"/>
  <c r="I43" i="4"/>
  <c r="I42" i="4"/>
  <c r="I41" i="4"/>
  <c r="J41" i="4" s="1"/>
  <c r="I40" i="4"/>
  <c r="J40" i="4" s="1"/>
  <c r="I39" i="4"/>
  <c r="I38" i="4"/>
  <c r="J38" i="4" s="1"/>
  <c r="I37" i="4"/>
  <c r="J37" i="4" s="1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J23" i="4" s="1"/>
  <c r="J22" i="4"/>
  <c r="I22" i="4"/>
  <c r="K22" i="4" s="1"/>
  <c r="I21" i="4"/>
  <c r="I20" i="4"/>
  <c r="J20" i="4" s="1"/>
  <c r="K20" i="4" s="1"/>
  <c r="I19" i="4"/>
  <c r="J19" i="4" s="1"/>
  <c r="I18" i="4"/>
  <c r="I17" i="4"/>
  <c r="I16" i="4"/>
  <c r="I15" i="4"/>
  <c r="I14" i="4"/>
  <c r="J14" i="4" s="1"/>
  <c r="I13" i="4"/>
  <c r="J13" i="4" s="1"/>
  <c r="J12" i="4"/>
  <c r="I12" i="4"/>
  <c r="K12" i="4" s="1"/>
  <c r="I11" i="4"/>
  <c r="I10" i="4"/>
  <c r="I9" i="4"/>
  <c r="I8" i="4"/>
  <c r="I7" i="4"/>
  <c r="J7" i="4" s="1"/>
  <c r="I6" i="4"/>
  <c r="J6" i="4" s="1"/>
  <c r="G7" i="3"/>
  <c r="G7" i="4" s="1"/>
  <c r="H7" i="4"/>
  <c r="G43" i="7" l="1"/>
  <c r="N42" i="6"/>
  <c r="N43" i="6" s="1"/>
  <c r="N42" i="7"/>
  <c r="N43" i="7" s="1"/>
  <c r="G43" i="6"/>
  <c r="G17" i="4"/>
  <c r="K31" i="4"/>
  <c r="K54" i="4"/>
  <c r="K33" i="4"/>
  <c r="K34" i="4"/>
  <c r="K42" i="4"/>
  <c r="K51" i="4"/>
  <c r="J11" i="4"/>
  <c r="K11" i="4" s="1"/>
  <c r="J15" i="4"/>
  <c r="K15" i="4" s="1"/>
  <c r="J21" i="4"/>
  <c r="K21" i="4" s="1"/>
  <c r="K52" i="4"/>
  <c r="K38" i="4"/>
  <c r="G53" i="4"/>
  <c r="G37" i="4"/>
  <c r="G21" i="4"/>
  <c r="K37" i="4"/>
  <c r="G54" i="4"/>
  <c r="G38" i="4"/>
  <c r="G22" i="4"/>
  <c r="J42" i="4"/>
  <c r="J54" i="4"/>
  <c r="K14" i="4"/>
  <c r="K13" i="4"/>
  <c r="K23" i="4"/>
  <c r="G50" i="4"/>
  <c r="G34" i="4"/>
  <c r="G18" i="4"/>
  <c r="J50" i="4"/>
  <c r="K50" i="4" s="1"/>
  <c r="K49" i="4"/>
  <c r="K6" i="4"/>
  <c r="K41" i="4"/>
  <c r="G46" i="4"/>
  <c r="G30" i="4"/>
  <c r="G14" i="4"/>
  <c r="K48" i="4"/>
  <c r="K7" i="4"/>
  <c r="G45" i="4"/>
  <c r="G29" i="4"/>
  <c r="G13" i="4"/>
  <c r="G49" i="4"/>
  <c r="G42" i="4"/>
  <c r="G26" i="4"/>
  <c r="G10" i="4"/>
  <c r="G33" i="4"/>
  <c r="J46" i="4"/>
  <c r="K46" i="4" s="1"/>
  <c r="K19" i="4"/>
  <c r="K44" i="4"/>
  <c r="G41" i="4"/>
  <c r="G25" i="4"/>
  <c r="G9" i="4"/>
  <c r="H54" i="4"/>
  <c r="H46" i="4"/>
  <c r="H38" i="4"/>
  <c r="H30" i="4"/>
  <c r="H22" i="4"/>
  <c r="H14" i="4"/>
  <c r="H52" i="4"/>
  <c r="H44" i="4"/>
  <c r="H36" i="4"/>
  <c r="H28" i="4"/>
  <c r="H20" i="4"/>
  <c r="H12" i="4"/>
  <c r="H50" i="4"/>
  <c r="H42" i="4"/>
  <c r="H34" i="4"/>
  <c r="H26" i="4"/>
  <c r="H18" i="4"/>
  <c r="H10" i="4"/>
  <c r="H6" i="4"/>
  <c r="H48" i="4"/>
  <c r="H40" i="4"/>
  <c r="H32" i="4"/>
  <c r="H24" i="4"/>
  <c r="H16" i="4"/>
  <c r="H8" i="4"/>
  <c r="G6" i="4"/>
  <c r="G52" i="4"/>
  <c r="G48" i="4"/>
  <c r="G44" i="4"/>
  <c r="G40" i="4"/>
  <c r="G36" i="4"/>
  <c r="G32" i="4"/>
  <c r="G28" i="4"/>
  <c r="G24" i="4"/>
  <c r="G20" i="4"/>
  <c r="G16" i="4"/>
  <c r="G12" i="4"/>
  <c r="G8" i="4"/>
  <c r="G55" i="4"/>
  <c r="G51" i="4"/>
  <c r="G47" i="4"/>
  <c r="G43" i="4"/>
  <c r="G39" i="4"/>
  <c r="G35" i="4"/>
  <c r="G31" i="4"/>
  <c r="G27" i="4"/>
  <c r="G23" i="4"/>
  <c r="G19" i="4"/>
  <c r="G15" i="4"/>
  <c r="G11" i="4"/>
  <c r="H53" i="4"/>
  <c r="H49" i="4"/>
  <c r="H45" i="4"/>
  <c r="H41" i="4"/>
  <c r="H37" i="4"/>
  <c r="H33" i="4"/>
  <c r="H29" i="4"/>
  <c r="H25" i="4"/>
  <c r="H21" i="4"/>
  <c r="H17" i="4"/>
  <c r="H13" i="4"/>
  <c r="H9" i="4"/>
  <c r="H55" i="4"/>
  <c r="H51" i="4"/>
  <c r="H47" i="4"/>
  <c r="H43" i="4"/>
  <c r="H39" i="4"/>
  <c r="H35" i="4"/>
  <c r="H31" i="4"/>
  <c r="H27" i="4"/>
  <c r="H23" i="4"/>
  <c r="H19" i="4"/>
  <c r="H15" i="4"/>
  <c r="H11" i="4"/>
  <c r="J8" i="4"/>
  <c r="K8" i="4" s="1"/>
  <c r="J9" i="4"/>
  <c r="K9" i="4" s="1"/>
  <c r="J10" i="4"/>
  <c r="K10" i="4" s="1"/>
  <c r="J16" i="4"/>
  <c r="K16" i="4" s="1"/>
  <c r="J17" i="4"/>
  <c r="K17" i="4" s="1"/>
  <c r="J18" i="4"/>
  <c r="K18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J32" i="4"/>
  <c r="K32" i="4" s="1"/>
  <c r="J33" i="4"/>
  <c r="J34" i="4"/>
  <c r="J35" i="4"/>
  <c r="K35" i="4" s="1"/>
  <c r="J36" i="4"/>
  <c r="K36" i="4" s="1"/>
  <c r="J39" i="4"/>
  <c r="K39" i="4" s="1"/>
  <c r="J43" i="4"/>
  <c r="K43" i="4" s="1"/>
  <c r="J47" i="4"/>
  <c r="K47" i="4" s="1"/>
  <c r="J51" i="4"/>
  <c r="J55" i="4"/>
  <c r="K55" i="4" s="1"/>
  <c r="C6" i="4"/>
  <c r="O36" i="4" l="1" a="1"/>
  <c r="O36" i="4" s="1"/>
  <c r="O6" i="4" a="1"/>
  <c r="O6" i="4" s="1"/>
  <c r="T10" i="4" s="1"/>
  <c r="G44" i="3"/>
  <c r="F21" i="4" s="1"/>
  <c r="C7" i="4"/>
  <c r="C11" i="4"/>
  <c r="C15" i="4"/>
  <c r="C19" i="4"/>
  <c r="C23" i="4"/>
  <c r="C27" i="4"/>
  <c r="C31" i="4"/>
  <c r="C35" i="4"/>
  <c r="C39" i="4"/>
  <c r="C43" i="4"/>
  <c r="C47" i="4"/>
  <c r="C51" i="4"/>
  <c r="C55" i="4"/>
  <c r="C8" i="4"/>
  <c r="C12" i="4"/>
  <c r="C16" i="4"/>
  <c r="C20" i="4"/>
  <c r="C24" i="4"/>
  <c r="C28" i="4"/>
  <c r="C32" i="4"/>
  <c r="C36" i="4"/>
  <c r="C40" i="4"/>
  <c r="C44" i="4"/>
  <c r="C48" i="4"/>
  <c r="C52" i="4"/>
  <c r="C9" i="4"/>
  <c r="C13" i="4"/>
  <c r="C17" i="4"/>
  <c r="C21" i="4"/>
  <c r="C25" i="4"/>
  <c r="C29" i="4"/>
  <c r="C33" i="4"/>
  <c r="C37" i="4"/>
  <c r="C41" i="4"/>
  <c r="C45" i="4"/>
  <c r="C49" i="4"/>
  <c r="C53" i="4"/>
  <c r="C10" i="4"/>
  <c r="C14" i="4"/>
  <c r="C18" i="4"/>
  <c r="C22" i="4"/>
  <c r="C26" i="4"/>
  <c r="C30" i="4"/>
  <c r="C34" i="4"/>
  <c r="C38" i="4"/>
  <c r="C42" i="4"/>
  <c r="C46" i="4"/>
  <c r="C50" i="4"/>
  <c r="C54" i="4"/>
  <c r="N43" i="3"/>
  <c r="G43" i="3"/>
  <c r="F15" i="4" l="1"/>
  <c r="F11" i="4"/>
  <c r="F55" i="4"/>
  <c r="F51" i="4"/>
  <c r="F54" i="4"/>
  <c r="F53" i="4"/>
  <c r="F44" i="4"/>
  <c r="F47" i="4"/>
  <c r="F50" i="4"/>
  <c r="F49" i="4"/>
  <c r="F12" i="4"/>
  <c r="F6" i="4"/>
  <c r="T18" i="4" s="1"/>
  <c r="T19" i="4" s="1"/>
  <c r="F7" i="4"/>
  <c r="F40" i="4"/>
  <c r="F39" i="4"/>
  <c r="F37" i="4"/>
  <c r="F8" i="4"/>
  <c r="F10" i="4"/>
  <c r="F46" i="4"/>
  <c r="F35" i="4"/>
  <c r="F38" i="4"/>
  <c r="F33" i="4"/>
  <c r="F45" i="4"/>
  <c r="F29" i="4"/>
  <c r="F18" i="4"/>
  <c r="F14" i="4"/>
  <c r="F52" i="4"/>
  <c r="F48" i="4"/>
  <c r="F43" i="4"/>
  <c r="F36" i="4"/>
  <c r="F42" i="4"/>
  <c r="F32" i="4"/>
  <c r="F28" i="4"/>
  <c r="F31" i="4"/>
  <c r="F34" i="4"/>
  <c r="F24" i="4"/>
  <c r="F27" i="4"/>
  <c r="F30" i="4"/>
  <c r="F17" i="4"/>
  <c r="F20" i="4"/>
  <c r="F23" i="4"/>
  <c r="F26" i="4"/>
  <c r="F13" i="4"/>
  <c r="F16" i="4"/>
  <c r="F19" i="4"/>
  <c r="F22" i="4"/>
  <c r="T6" i="4"/>
  <c r="T7" i="4" s="1"/>
  <c r="Q6" i="4"/>
  <c r="F41" i="4"/>
  <c r="F25" i="4"/>
  <c r="F9" i="4"/>
  <c r="E9" i="4"/>
  <c r="E13" i="4"/>
  <c r="E17" i="4"/>
  <c r="E21" i="4"/>
  <c r="E25" i="4"/>
  <c r="E29" i="4"/>
  <c r="E33" i="4"/>
  <c r="E37" i="4"/>
  <c r="E41" i="4"/>
  <c r="E45" i="4"/>
  <c r="E49" i="4"/>
  <c r="E53" i="4"/>
  <c r="E10" i="4"/>
  <c r="E14" i="4"/>
  <c r="E18" i="4"/>
  <c r="E22" i="4"/>
  <c r="E26" i="4"/>
  <c r="E30" i="4"/>
  <c r="E34" i="4"/>
  <c r="E38" i="4"/>
  <c r="E42" i="4"/>
  <c r="E46" i="4"/>
  <c r="E50" i="4"/>
  <c r="E54" i="4"/>
  <c r="E7" i="4"/>
  <c r="E11" i="4"/>
  <c r="E15" i="4"/>
  <c r="E19" i="4"/>
  <c r="E23" i="4"/>
  <c r="E27" i="4"/>
  <c r="E31" i="4"/>
  <c r="E35" i="4"/>
  <c r="E39" i="4"/>
  <c r="E43" i="4"/>
  <c r="E47" i="4"/>
  <c r="E51" i="4"/>
  <c r="E55" i="4"/>
  <c r="E8" i="4"/>
  <c r="E12" i="4"/>
  <c r="E16" i="4"/>
  <c r="E20" i="4"/>
  <c r="E24" i="4"/>
  <c r="E28" i="4"/>
  <c r="E32" i="4"/>
  <c r="E36" i="4"/>
  <c r="E40" i="4"/>
  <c r="E44" i="4"/>
  <c r="E48" i="4"/>
  <c r="E52" i="4"/>
  <c r="E6" i="4"/>
  <c r="Q36" i="4"/>
  <c r="T11" i="4"/>
  <c r="P36" i="4"/>
  <c r="O35" i="4"/>
  <c r="Q35" i="4" s="1"/>
  <c r="T14" i="4" l="1"/>
  <c r="T15" i="4" s="1"/>
  <c r="O34" i="4"/>
  <c r="Q34" i="4" s="1"/>
  <c r="P35" i="4"/>
  <c r="O33" i="4" l="1"/>
  <c r="Q33" i="4" s="1"/>
  <c r="P34" i="4"/>
  <c r="P33" i="4" l="1"/>
  <c r="O32" i="4"/>
  <c r="Q32" i="4" s="1"/>
  <c r="P32" i="4" l="1"/>
  <c r="O31" i="4"/>
  <c r="Q31" i="4" s="1"/>
  <c r="P31" i="4" l="1"/>
  <c r="O30" i="4"/>
  <c r="Q30" i="4" s="1"/>
  <c r="P30" i="4" l="1"/>
  <c r="O29" i="4"/>
  <c r="Q29" i="4" s="1"/>
  <c r="P29" i="4" l="1"/>
  <c r="O28" i="4"/>
  <c r="Q28" i="4" s="1"/>
  <c r="O27" i="4" l="1"/>
  <c r="Q27" i="4" s="1"/>
  <c r="P28" i="4"/>
  <c r="P27" i="4" l="1"/>
  <c r="O26" i="4"/>
  <c r="Q26" i="4" s="1"/>
  <c r="P26" i="4" l="1"/>
  <c r="O25" i="4"/>
  <c r="Q25" i="4" s="1"/>
  <c r="P25" i="4" l="1"/>
  <c r="O24" i="4"/>
  <c r="Q24" i="4" s="1"/>
  <c r="O23" i="4" l="1"/>
  <c r="Q23" i="4" s="1"/>
  <c r="P24" i="4"/>
  <c r="O22" i="4" l="1"/>
  <c r="Q22" i="4" s="1"/>
  <c r="P23" i="4"/>
  <c r="P22" i="4" l="1"/>
  <c r="O21" i="4"/>
  <c r="Q21" i="4" s="1"/>
  <c r="P21" i="4" l="1"/>
  <c r="O20" i="4"/>
  <c r="Q20" i="4" s="1"/>
  <c r="P20" i="4" l="1"/>
  <c r="O19" i="4"/>
  <c r="Q19" i="4" s="1"/>
  <c r="P19" i="4" l="1"/>
  <c r="O18" i="4"/>
  <c r="Q18" i="4" s="1"/>
  <c r="O17" i="4" l="1"/>
  <c r="Q17" i="4" s="1"/>
  <c r="P18" i="4"/>
  <c r="P17" i="4" l="1"/>
  <c r="O16" i="4"/>
  <c r="Q16" i="4" s="1"/>
  <c r="O15" i="4" l="1"/>
  <c r="Q15" i="4" s="1"/>
  <c r="P16" i="4"/>
  <c r="O14" i="4" l="1"/>
  <c r="Q14" i="4" s="1"/>
  <c r="P15" i="4"/>
  <c r="P14" i="4" l="1"/>
  <c r="O13" i="4"/>
  <c r="Q13" i="4" s="1"/>
  <c r="P13" i="4" l="1"/>
  <c r="O12" i="4"/>
  <c r="Q12" i="4" s="1"/>
  <c r="P12" i="4" l="1"/>
  <c r="O11" i="4"/>
  <c r="Q11" i="4" s="1"/>
  <c r="P11" i="4" l="1"/>
  <c r="O10" i="4"/>
  <c r="Q10" i="4" s="1"/>
  <c r="O9" i="4" l="1"/>
  <c r="Q9" i="4" s="1"/>
  <c r="P10" i="4"/>
  <c r="O8" i="4" l="1"/>
  <c r="Q8" i="4" s="1"/>
  <c r="P9" i="4"/>
  <c r="O7" i="4" l="1"/>
  <c r="Q7" i="4" s="1"/>
  <c r="P8" i="4"/>
  <c r="P7" i="4" l="1"/>
  <c r="P6" i="4"/>
  <c r="P37" i="4" l="1"/>
  <c r="N45" i="1" l="1"/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6" i="2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K54" i="2" l="1"/>
  <c r="K51" i="2"/>
  <c r="K11" i="2"/>
  <c r="K19" i="2"/>
  <c r="K27" i="2"/>
  <c r="K47" i="2"/>
  <c r="K14" i="2"/>
  <c r="K7" i="2"/>
  <c r="K55" i="2"/>
  <c r="K46" i="2"/>
  <c r="K33" i="2"/>
  <c r="K30" i="2"/>
  <c r="K25" i="2"/>
  <c r="K42" i="2"/>
  <c r="K9" i="2"/>
  <c r="K38" i="2"/>
  <c r="K50" i="2"/>
  <c r="K43" i="2"/>
  <c r="K15" i="2"/>
  <c r="K35" i="2"/>
  <c r="K20" i="2"/>
  <c r="K41" i="2"/>
  <c r="K32" i="2"/>
  <c r="K24" i="2"/>
  <c r="K8" i="2"/>
  <c r="K53" i="2"/>
  <c r="K49" i="2"/>
  <c r="K45" i="2"/>
  <c r="K37" i="2"/>
  <c r="K13" i="2"/>
  <c r="K40" i="2"/>
  <c r="K29" i="2"/>
  <c r="K22" i="2"/>
  <c r="K18" i="2"/>
  <c r="K34" i="2"/>
  <c r="K26" i="2"/>
  <c r="K52" i="2"/>
  <c r="K48" i="2"/>
  <c r="K44" i="2"/>
  <c r="K10" i="2"/>
  <c r="K36" i="2"/>
  <c r="K28" i="2"/>
  <c r="K21" i="2"/>
  <c r="K17" i="2"/>
  <c r="K12" i="2"/>
  <c r="K39" i="2"/>
  <c r="K31" i="2"/>
  <c r="K23" i="2"/>
  <c r="K16" i="2"/>
  <c r="J6" i="2"/>
  <c r="K6" i="2" s="1"/>
  <c r="G46" i="1"/>
  <c r="T22" i="4" s="1"/>
  <c r="T23" i="4" s="1"/>
  <c r="G45" i="1"/>
  <c r="G7" i="1"/>
  <c r="E7" i="1"/>
  <c r="N46" i="1" l="1"/>
  <c r="O36" i="2" a="1"/>
  <c r="O36" i="2" s="1"/>
  <c r="Q36" i="2" s="1"/>
  <c r="O6" i="2" a="1"/>
  <c r="O6" i="2" s="1"/>
  <c r="N47" i="1"/>
  <c r="G6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H6" i="2"/>
  <c r="H54" i="2"/>
  <c r="H50" i="2"/>
  <c r="H46" i="2"/>
  <c r="H42" i="2"/>
  <c r="H38" i="2"/>
  <c r="H34" i="2"/>
  <c r="H30" i="2"/>
  <c r="H26" i="2"/>
  <c r="H22" i="2"/>
  <c r="H18" i="2"/>
  <c r="H14" i="2"/>
  <c r="H10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H52" i="2"/>
  <c r="H48" i="2"/>
  <c r="H44" i="2"/>
  <c r="H40" i="2"/>
  <c r="H36" i="2"/>
  <c r="H32" i="2"/>
  <c r="H28" i="2"/>
  <c r="H24" i="2"/>
  <c r="H20" i="2"/>
  <c r="H16" i="2"/>
  <c r="H12" i="2"/>
  <c r="H8" i="2"/>
  <c r="H53" i="2"/>
  <c r="H49" i="2"/>
  <c r="H45" i="2"/>
  <c r="H41" i="2"/>
  <c r="H37" i="2"/>
  <c r="H33" i="2"/>
  <c r="H29" i="2"/>
  <c r="H21" i="2"/>
  <c r="H17" i="2"/>
  <c r="H13" i="2"/>
  <c r="H9" i="2"/>
  <c r="H25" i="2"/>
  <c r="G47" i="1"/>
  <c r="C6" i="2"/>
  <c r="C54" i="2"/>
  <c r="C52" i="2"/>
  <c r="C50" i="2"/>
  <c r="C48" i="2"/>
  <c r="C46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C8" i="2"/>
  <c r="C55" i="2"/>
  <c r="C53" i="2"/>
  <c r="C51" i="2"/>
  <c r="C49" i="2"/>
  <c r="C47" i="2"/>
  <c r="C45" i="2"/>
  <c r="C41" i="2"/>
  <c r="C33" i="2"/>
  <c r="C25" i="2"/>
  <c r="C17" i="2"/>
  <c r="C9" i="2"/>
  <c r="C39" i="2"/>
  <c r="C31" i="2"/>
  <c r="C23" i="2"/>
  <c r="C15" i="2"/>
  <c r="C7" i="2"/>
  <c r="C37" i="2"/>
  <c r="C29" i="2"/>
  <c r="C21" i="2"/>
  <c r="C13" i="2"/>
  <c r="C43" i="2"/>
  <c r="C35" i="2"/>
  <c r="C27" i="2"/>
  <c r="C19" i="2"/>
  <c r="C11" i="2"/>
  <c r="G48" i="1"/>
  <c r="T22" i="2" l="1"/>
  <c r="T6" i="2"/>
  <c r="T7" i="2" s="1"/>
  <c r="T10" i="2"/>
  <c r="Q6" i="2"/>
  <c r="P36" i="2"/>
  <c r="O35" i="2"/>
  <c r="Q35" i="2" s="1"/>
  <c r="E6" i="2"/>
  <c r="T14" i="2" s="1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E48" i="2"/>
  <c r="E42" i="2"/>
  <c r="E34" i="2"/>
  <c r="E26" i="2"/>
  <c r="E18" i="2"/>
  <c r="E10" i="2"/>
  <c r="E50" i="2"/>
  <c r="E40" i="2"/>
  <c r="E32" i="2"/>
  <c r="E24" i="2"/>
  <c r="E16" i="2"/>
  <c r="E8" i="2"/>
  <c r="E52" i="2"/>
  <c r="E38" i="2"/>
  <c r="E30" i="2"/>
  <c r="E22" i="2"/>
  <c r="E14" i="2"/>
  <c r="E54" i="2"/>
  <c r="E46" i="2"/>
  <c r="E44" i="2"/>
  <c r="E36" i="2"/>
  <c r="E28" i="2"/>
  <c r="E20" i="2"/>
  <c r="E12" i="2"/>
  <c r="F6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F54" i="2"/>
  <c r="F52" i="2"/>
  <c r="F50" i="2"/>
  <c r="F48" i="2"/>
  <c r="F46" i="2"/>
  <c r="F40" i="2"/>
  <c r="F32" i="2"/>
  <c r="F24" i="2"/>
  <c r="F16" i="2"/>
  <c r="F8" i="2"/>
  <c r="F38" i="2"/>
  <c r="F30" i="2"/>
  <c r="F22" i="2"/>
  <c r="F14" i="2"/>
  <c r="F44" i="2"/>
  <c r="F36" i="2"/>
  <c r="F28" i="2"/>
  <c r="F20" i="2"/>
  <c r="F12" i="2"/>
  <c r="F42" i="2"/>
  <c r="F34" i="2"/>
  <c r="F26" i="2"/>
  <c r="F18" i="2"/>
  <c r="F10" i="2"/>
  <c r="T18" i="2" l="1"/>
  <c r="T19" i="2" s="1"/>
  <c r="T15" i="2"/>
  <c r="O34" i="2"/>
  <c r="Q34" i="2" s="1"/>
  <c r="P35" i="2"/>
  <c r="O33" i="2" l="1"/>
  <c r="Q33" i="2" s="1"/>
  <c r="P34" i="2"/>
  <c r="O32" i="2" l="1"/>
  <c r="P33" i="2"/>
  <c r="Q32" i="2" l="1"/>
  <c r="T11" i="2"/>
  <c r="O31" i="2"/>
  <c r="Q31" i="2" s="1"/>
  <c r="P32" i="2"/>
  <c r="O30" i="2" l="1"/>
  <c r="Q30" i="2" s="1"/>
  <c r="P31" i="2"/>
  <c r="O29" i="2" l="1"/>
  <c r="Q29" i="2" s="1"/>
  <c r="P30" i="2"/>
  <c r="O28" i="2" l="1"/>
  <c r="Q28" i="2" s="1"/>
  <c r="P29" i="2"/>
  <c r="O27" i="2" l="1"/>
  <c r="Q27" i="2" s="1"/>
  <c r="P28" i="2"/>
  <c r="O26" i="2" l="1"/>
  <c r="Q26" i="2" s="1"/>
  <c r="P27" i="2"/>
  <c r="O25" i="2" l="1"/>
  <c r="Q25" i="2" s="1"/>
  <c r="P26" i="2"/>
  <c r="O24" i="2" l="1"/>
  <c r="Q24" i="2" s="1"/>
  <c r="P25" i="2"/>
  <c r="O23" i="2" l="1"/>
  <c r="Q23" i="2" s="1"/>
  <c r="P24" i="2"/>
  <c r="O22" i="2" l="1"/>
  <c r="Q22" i="2" s="1"/>
  <c r="P23" i="2"/>
  <c r="O21" i="2" l="1"/>
  <c r="Q21" i="2" s="1"/>
  <c r="P22" i="2"/>
  <c r="O20" i="2" l="1"/>
  <c r="Q20" i="2" s="1"/>
  <c r="P21" i="2"/>
  <c r="O19" i="2" l="1"/>
  <c r="Q19" i="2" s="1"/>
  <c r="P20" i="2"/>
  <c r="O18" i="2" l="1"/>
  <c r="Q18" i="2" s="1"/>
  <c r="P19" i="2"/>
  <c r="O17" i="2" l="1"/>
  <c r="Q17" i="2" s="1"/>
  <c r="P18" i="2"/>
  <c r="O16" i="2" l="1"/>
  <c r="Q16" i="2" s="1"/>
  <c r="P17" i="2"/>
  <c r="O15" i="2" l="1"/>
  <c r="Q15" i="2" s="1"/>
  <c r="P16" i="2"/>
  <c r="O14" i="2" l="1"/>
  <c r="Q14" i="2" s="1"/>
  <c r="P15" i="2"/>
  <c r="O13" i="2" l="1"/>
  <c r="Q13" i="2" s="1"/>
  <c r="P14" i="2"/>
  <c r="O12" i="2" l="1"/>
  <c r="Q12" i="2" s="1"/>
  <c r="P13" i="2"/>
  <c r="O11" i="2" l="1"/>
  <c r="Q11" i="2" s="1"/>
  <c r="P12" i="2"/>
  <c r="O10" i="2" l="1"/>
  <c r="P11" i="2"/>
  <c r="Q10" i="2" l="1"/>
  <c r="T23" i="2"/>
  <c r="O9" i="2"/>
  <c r="Q9" i="2" s="1"/>
  <c r="P10" i="2"/>
  <c r="O8" i="2" l="1"/>
  <c r="Q8" i="2" s="1"/>
  <c r="P9" i="2"/>
  <c r="O7" i="2" l="1"/>
  <c r="Q7" i="2" s="1"/>
  <c r="P8" i="2"/>
  <c r="P6" i="2" l="1"/>
  <c r="P7" i="2"/>
  <c r="P37" i="2" l="1"/>
</calcChain>
</file>

<file path=xl/sharedStrings.xml><?xml version="1.0" encoding="utf-8"?>
<sst xmlns="http://schemas.openxmlformats.org/spreadsheetml/2006/main" count="156" uniqueCount="65">
  <si>
    <t>Measured Parts</t>
  </si>
  <si>
    <t>Cp / Cpk Calculation Sheet</t>
  </si>
  <si>
    <t>Specification</t>
  </si>
  <si>
    <t>Min</t>
  </si>
  <si>
    <t>Max</t>
  </si>
  <si>
    <t>Nominal</t>
  </si>
  <si>
    <t>Drawing / Sketch (optional)</t>
  </si>
  <si>
    <r>
      <t>Std Deviation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)</t>
    </r>
  </si>
  <si>
    <r>
      <t>Mean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)</t>
    </r>
  </si>
  <si>
    <t>Upper Control Limit (UCL)</t>
  </si>
  <si>
    <t>Lower Control Limit (LCL)</t>
  </si>
  <si>
    <t>Process Capability</t>
  </si>
  <si>
    <t>Mean</t>
  </si>
  <si>
    <t>LCL</t>
  </si>
  <si>
    <t>UCL</t>
  </si>
  <si>
    <t>USL</t>
  </si>
  <si>
    <t>LSL</t>
  </si>
  <si>
    <t>Offset Col</t>
  </si>
  <si>
    <t>Offset Row</t>
  </si>
  <si>
    <t>Bilateral Data</t>
  </si>
  <si>
    <t>Actual</t>
  </si>
  <si>
    <t>Short Term Capability (Cp)</t>
  </si>
  <si>
    <t>Short Term Centered Capability (Cpk)</t>
  </si>
  <si>
    <t>Sub-Groups</t>
  </si>
  <si>
    <t>Count</t>
  </si>
  <si>
    <t>TOTAL</t>
  </si>
  <si>
    <t>Sample Size</t>
  </si>
  <si>
    <t>Curve</t>
  </si>
  <si>
    <t>STD DEV PROBE -X  DISC 0.5X20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</si>
  <si>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</si>
  <si>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</si>
  <si>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</si>
  <si>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</si>
  <si>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</si>
  <si>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</si>
  <si>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</si>
  <si>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</si>
  <si>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</si>
  <si>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</si>
  <si>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</si>
  <si>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</si>
  <si>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</si>
  <si>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</si>
  <si>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</si>
  <si>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</si>
  <si>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</si>
  <si>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</si>
  <si>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</si>
  <si>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</si>
  <si>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Micura CMM-251</t>
  </si>
  <si>
    <t>Micura #251 Cp / Cpk Calculation Sheet</t>
  </si>
  <si>
    <t>Micura #252 Cp / Cpk Calculation Sheet</t>
  </si>
  <si>
    <t>Specification - Probe Qualification Sigma (Std Deviation)</t>
  </si>
  <si>
    <t>Max Dev</t>
  </si>
  <si>
    <t>Micura #251 and 252 Cp / Cpk Calculation Sheet</t>
  </si>
  <si>
    <t>MAX Deviation (All)</t>
  </si>
  <si>
    <t>MAX Deviation (No Disk Stylus)</t>
  </si>
  <si>
    <t>(Due to a couple spikes in Disk Probe)</t>
  </si>
  <si>
    <t>STD DEV PROBE 5X75 -X</t>
  </si>
  <si>
    <t>STD DEV PROBE 5X75 +X</t>
  </si>
  <si>
    <t>STD DEV PROBE 3X50 -X</t>
  </si>
  <si>
    <t>STD DEV PROBE 3X50 +X</t>
  </si>
  <si>
    <t>STD DEV PROBE 0.5X20 +X</t>
  </si>
  <si>
    <t>STD DEV PROBE  2MM System</t>
  </si>
  <si>
    <t>STD DEV PROBE  1MM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</si>
</sst>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_ ;[Red]\-#,##0.00\ "/>
    <numFmt numFmtId="166" formatCode="0.0000"/>
    <numFmt numFmtId="167" formatCode="#,##0.000000_);[Red]\(#,##0.000000\)"/>
    <numFmt numFmtId="168" formatCode="0.000000"/>
    <numFmt numFmtId="169" formatCode="mm/dd/yy;@"/>
    <numFmt numFmtId="170" formatCode="0.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Franklin Gothic Medium Cond"/>
      <family val="2"/>
    </font>
    <font>
      <u/>
      <sz val="11"/>
      <color theme="0"/>
      <name val="Calibri"/>
      <family val="2"/>
      <scheme val="minor"/>
    </font>
    <font>
      <b/>
      <u/>
      <sz val="14"/>
      <color theme="1"/>
      <name val="Franklin Gothic Medium Cond"/>
      <family val="2"/>
    </font>
    <font>
      <sz val="20"/>
      <color theme="1"/>
      <name val="Franklin Gothic Medium Cond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4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64" fontId="0" fillId="2" borderId="0" xfId="0" applyNumberFormat="1" applyFill="1"/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/>
    </xf>
    <xf numFmtId="165" fontId="8" fillId="2" borderId="17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11" fillId="5" borderId="0" xfId="0" applyFont="1" applyFill="1"/>
    <xf numFmtId="0" fontId="10" fillId="5" borderId="0" xfId="0" applyFont="1" applyFill="1"/>
    <xf numFmtId="0" fontId="12" fillId="5" borderId="0" xfId="0" applyFont="1" applyFill="1"/>
    <xf numFmtId="0" fontId="7" fillId="5" borderId="0" xfId="0" applyFont="1" applyFill="1"/>
    <xf numFmtId="164" fontId="0" fillId="2" borderId="0" xfId="0" applyNumberFormat="1" applyFill="1" applyAlignment="1">
      <alignment horizontal="center" vertical="center"/>
    </xf>
    <xf numFmtId="0" fontId="2" fillId="2" borderId="18" xfId="0" applyFont="1" applyFill="1" applyBorder="1"/>
    <xf numFmtId="0" fontId="0" fillId="2" borderId="19" xfId="0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9" fillId="4" borderId="1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166" fontId="8" fillId="2" borderId="17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167" fontId="0" fillId="2" borderId="5" xfId="0" applyNumberFormat="1" applyFill="1" applyBorder="1" applyAlignment="1">
      <alignment horizontal="center"/>
    </xf>
    <xf numFmtId="167" fontId="0" fillId="2" borderId="8" xfId="0" applyNumberFormat="1" applyFill="1" applyBorder="1" applyAlignment="1">
      <alignment horizontal="center"/>
    </xf>
    <xf numFmtId="168" fontId="0" fillId="2" borderId="4" xfId="0" applyNumberFormat="1" applyFill="1" applyBorder="1" applyAlignment="1">
      <alignment horizontal="center"/>
    </xf>
    <xf numFmtId="168" fontId="0" fillId="2" borderId="7" xfId="0" applyNumberFormat="1" applyFill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6" fontId="4" fillId="7" borderId="0" xfId="1" applyNumberFormat="1" applyFill="1" applyAlignment="1">
      <alignment horizontal="left"/>
    </xf>
    <xf numFmtId="0" fontId="0" fillId="0" borderId="0" xfId="0"/>
    <xf numFmtId="168" fontId="0" fillId="0" borderId="0" xfId="0" applyNumberFormat="1"/>
    <xf numFmtId="169" fontId="4" fillId="7" borderId="0" xfId="1" applyNumberFormat="1" applyFill="1" applyAlignment="1">
      <alignment horizontal="center"/>
    </xf>
    <xf numFmtId="169" fontId="4" fillId="0" borderId="0" xfId="1" applyNumberFormat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168" fontId="0" fillId="2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4" fillId="7" borderId="0" xfId="1" applyNumberFormat="1" applyFill="1" applyAlignment="1">
      <alignment horizontal="center"/>
    </xf>
    <xf numFmtId="49" fontId="4" fillId="0" borderId="0" xfId="1" applyNumberFormat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168" fontId="0" fillId="2" borderId="0" xfId="0" applyNumberFormat="1" applyFill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170" fontId="4" fillId="0" borderId="0" xfId="0" applyNumberFormat="1" applyFont="1" applyBorder="1" applyAlignment="1">
      <alignment horizontal="center"/>
    </xf>
    <xf numFmtId="168" fontId="0" fillId="2" borderId="1" xfId="0" applyNumberFormat="1" applyFill="1" applyBorder="1"/>
    <xf numFmtId="166" fontId="5" fillId="7" borderId="0" xfId="1" applyNumberFormat="1" applyFont="1" applyFill="1" applyBorder="1" applyAlignment="1">
      <alignment horizontal="center" wrapText="1"/>
    </xf>
    <xf numFmtId="166" fontId="15" fillId="7" borderId="0" xfId="1" applyNumberFormat="1" applyFont="1" applyFill="1" applyBorder="1" applyAlignment="1">
      <alignment horizontal="center" wrapText="1"/>
    </xf>
    <xf numFmtId="9" fontId="5" fillId="7" borderId="0" xfId="2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/>
    <xf numFmtId="0" fontId="1" fillId="8" borderId="1" xfId="0" applyFont="1" applyFill="1" applyBorder="1" applyAlignment="1"/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7184701B-AB72-4CB2-B23C-27138037942B}"/>
    <cellStyle name="Percent 2" xfId="2" xr:uid="{56983426-FA24-4C0F-B58D-9D32A7EC4F71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'1 - Data'!$K$5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'1 - Data'!$K$6:$K$55</c:f>
              <c:numCache>
                <c:formatCode>0.000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D-4B0B-8E4B-7E78D6638AE3}"/>
            </c:ext>
          </c:extLst>
        </c:ser>
        <c:ser>
          <c:idx val="0"/>
          <c:order val="1"/>
          <c:tx>
            <c:strRef>
              <c:f>'1 - Data'!$C$5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'1 - Data'!$C$6:$C$55</c:f>
              <c:numCache>
                <c:formatCode>0.000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D-4B0B-8E4B-7E78D6638AE3}"/>
            </c:ext>
          </c:extLst>
        </c:ser>
        <c:ser>
          <c:idx val="6"/>
          <c:order val="2"/>
          <c:tx>
            <c:strRef>
              <c:f>'1 - Data'!$D$5</c:f>
              <c:strCache>
                <c:ptCount val="1"/>
                <c:pt idx="0">
                  <c:v>Nominal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'1 - Data'!$D$6:$D$55</c:f>
              <c:numCache>
                <c:formatCode>0.000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D-4B0B-8E4B-7E78D6638AE3}"/>
            </c:ext>
          </c:extLst>
        </c:ser>
        <c:ser>
          <c:idx val="1"/>
          <c:order val="3"/>
          <c:tx>
            <c:strRef>
              <c:f>'1 - Data'!$E$5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val>
            <c:numRef>
              <c:f>'1 - Data'!$E$6:$E$55</c:f>
              <c:numCache>
                <c:formatCode>0.000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D-4B0B-8E4B-7E78D6638AE3}"/>
            </c:ext>
          </c:extLst>
        </c:ser>
        <c:ser>
          <c:idx val="2"/>
          <c:order val="4"/>
          <c:tx>
            <c:strRef>
              <c:f>'1 - Data'!$F$5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66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'1 - Data'!$F$6:$F$55</c:f>
              <c:numCache>
                <c:formatCode>0.000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AD-4B0B-8E4B-7E78D6638AE3}"/>
            </c:ext>
          </c:extLst>
        </c:ser>
        <c:ser>
          <c:idx val="3"/>
          <c:order val="5"/>
          <c:tx>
            <c:strRef>
              <c:f>'1 - Data'!$G$5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'1 - Data'!$G$6:$G$55</c:f>
              <c:numCache>
                <c:formatCode>#,##0.00_ ;[Red]\-#,##0.00\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AD-4B0B-8E4B-7E78D6638AE3}"/>
            </c:ext>
          </c:extLst>
        </c:ser>
        <c:ser>
          <c:idx val="5"/>
          <c:order val="6"/>
          <c:tx>
            <c:strRef>
              <c:f>'1 - Data'!$H$5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'1 - Data'!$H$6:$H$55</c:f>
              <c:numCache>
                <c:formatCode>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AD-4B0B-8E4B-7E78D663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23016"/>
        <c:axId val="209724192"/>
      </c:lineChart>
      <c:catAx>
        <c:axId val="209723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24192"/>
        <c:crosses val="autoZero"/>
        <c:auto val="1"/>
        <c:lblAlgn val="ctr"/>
        <c:lblOffset val="100"/>
        <c:noMultiLvlLbl val="0"/>
      </c:catAx>
      <c:valAx>
        <c:axId val="20972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2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88385984335244E-2"/>
          <c:y val="0.89409667541557303"/>
          <c:w val="0.9794425143349793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'1 - Data'!$P$5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'1 - Data'!$O$6:$O$36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cat>
          <c:val>
            <c:numRef>
              <c:f>'1 - Data'!$P$6:$P$36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F-4C93-953D-AABD6643B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58311776"/>
        <c:axId val="758317264"/>
      </c:barChart>
      <c:scatterChart>
        <c:scatterStyle val="lineMarker"/>
        <c:varyColors val="0"/>
        <c:ser>
          <c:idx val="1"/>
          <c:order val="1"/>
          <c:tx>
            <c:strRef>
              <c:f>'1 - Data'!$S$5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F-4C93-953D-AABD6643BD0D}"/>
                </c:ext>
              </c:extLst>
            </c:dLbl>
            <c:dLbl>
              <c:idx val="1"/>
              <c:layout>
                <c:manualLayout>
                  <c:x val="-2.526485215778582E-2"/>
                  <c:y val="-3.762263050452027E-2"/>
                </c:manualLayout>
              </c:layout>
              <c:tx>
                <c:rich>
                  <a:bodyPr rot="0" spcFirstLastPara="1" vertOverflow="ellipsis" horzOverflow="clip" vert="horz" wrap="square" lIns="7200" tIns="7200" rIns="7200" bIns="720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A636C1-94F1-4DEC-8858-50635DBDB44C}" type="SERIESNAME">
                      <a:rPr lang="en-US"/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[SERIES NAME]</a:t>
                    </a:fld>
                    <a:endParaRPr 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33F-4C93-953D-AABD6643B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'1 - Data'!$T$6:$T$7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Data'!$S$6:$S$7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'1 - Data'!$W$8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3-333F-4C93-953D-AABD6643BD0D}"/>
            </c:ext>
          </c:extLst>
        </c:ser>
        <c:ser>
          <c:idx val="2"/>
          <c:order val="2"/>
          <c:tx>
            <c:strRef>
              <c:f>'1 - Data'!$S$9:$T$9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F-4C93-953D-AABD6643BD0D}"/>
                </c:ext>
              </c:extLst>
            </c:dLbl>
            <c:dLbl>
              <c:idx val="1"/>
              <c:layout>
                <c:manualLayout>
                  <c:x val="-3.3774643586322262E-2"/>
                  <c:y val="-3.2684358899582003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333F-4C93-953D-AABD6643B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'1 - Data'!$T$10:$T$11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Data'!$S$10:$S$11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3F-4C93-953D-AABD6643BD0D}"/>
            </c:ext>
          </c:extLst>
        </c:ser>
        <c:ser>
          <c:idx val="3"/>
          <c:order val="3"/>
          <c:tx>
            <c:strRef>
              <c:f>'1 - Data'!$S$13:$T$13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3F-4C93-953D-AABD6643BD0D}"/>
                </c:ext>
              </c:extLst>
            </c:dLbl>
            <c:dLbl>
              <c:idx val="1"/>
              <c:layout>
                <c:manualLayout>
                  <c:x val="-4.0110720693277126E-2"/>
                  <c:y val="-3.7906872752017109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333F-4C93-953D-AABD6643BD0D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'1 - Data'!$T$14:$T$15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Data'!$S$14:$S$15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33F-4C93-953D-AABD6643BD0D}"/>
            </c:ext>
          </c:extLst>
        </c:ser>
        <c:ser>
          <c:idx val="4"/>
          <c:order val="4"/>
          <c:tx>
            <c:strRef>
              <c:f>'1 - Data'!$S$17:$T$17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3F-4C93-953D-AABD6643BD0D}"/>
                </c:ext>
              </c:extLst>
            </c:dLbl>
            <c:dLbl>
              <c:idx val="1"/>
              <c:layout>
                <c:manualLayout>
                  <c:x val="-3.896520537702254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33F-4C93-953D-AABD6643B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7200" tIns="7200" rIns="7200" bIns="72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'1 - Data'!$T$18:$T$19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Data'!$S$18:$S$19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33F-4C93-953D-AABD6643B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316088"/>
        <c:axId val="758311384"/>
      </c:scatterChart>
      <c:scatterChart>
        <c:scatterStyle val="smoothMarker"/>
        <c:varyColors val="0"/>
        <c:ser>
          <c:idx val="5"/>
          <c:order val="5"/>
          <c:tx>
            <c:strRef>
              <c:f>'1 - Data'!$Q$5</c:f>
              <c:strCache>
                <c:ptCount val="1"/>
                <c:pt idx="0">
                  <c:v>Curve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'1 - Data'!$N$6:$N$36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'1 - Data'!$Q$6:$Q$36</c:f>
              <c:numCache>
                <c:formatCode>0.0000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33F-4C93-953D-AABD6643BD0D}"/>
            </c:ext>
          </c:extLst>
        </c:ser>
        <c:ser>
          <c:idx val="6"/>
          <c:order val="6"/>
          <c:tx>
            <c:strRef>
              <c:f>'1 - Data'!$S$21:$T$21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3F-4C93-953D-AABD6643BD0D}"/>
                </c:ext>
              </c:extLst>
            </c:dLbl>
            <c:dLbl>
              <c:idx val="1"/>
              <c:layout>
                <c:manualLayout>
                  <c:x val="-5.309148405631487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333F-4C93-953D-AABD6643BD0D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'1 - Data'!$T$22:$T$23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Data'!$S$22:$S$23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333F-4C93-953D-AABD6643B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316088"/>
        <c:axId val="758311384"/>
      </c:scatterChart>
      <c:catAx>
        <c:axId val="758311776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17264"/>
        <c:crosses val="autoZero"/>
        <c:auto val="1"/>
        <c:lblAlgn val="ctr"/>
        <c:lblOffset val="100"/>
        <c:noMultiLvlLbl val="0"/>
      </c:catAx>
      <c:valAx>
        <c:axId val="758317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11776"/>
        <c:crosses val="autoZero"/>
        <c:crossBetween val="between"/>
      </c:valAx>
      <c:valAx>
        <c:axId val="758311384"/>
        <c:scaling>
          <c:orientation val="minMax"/>
          <c:max val="1.05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16088"/>
        <c:crosses val="max"/>
        <c:crossBetween val="midCat"/>
      </c:valAx>
      <c:valAx>
        <c:axId val="7583160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5831138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'2 - Data'!$K$5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'2 - Data'!$K$6:$K$55</c:f>
              <c:numCache>
                <c:formatCode>0.000</c:formatCode>
                <c:ptCount val="50"/>
                <c:pt idx="0">
                  <c:v>1.2500000000000001E-5</c:v>
                </c:pt>
                <c:pt idx="1">
                  <c:v>1.08E-5</c:v>
                </c:pt>
                <c:pt idx="2">
                  <c:v>#N/A</c:v>
                </c:pt>
                <c:pt idx="3">
                  <c:v>1.1199999999999999E-5</c:v>
                </c:pt>
                <c:pt idx="4">
                  <c:v>4.4299999999999999E-5</c:v>
                </c:pt>
                <c:pt idx="5">
                  <c:v>3.3399999999999999E-5</c:v>
                </c:pt>
                <c:pt idx="6">
                  <c:v>1.42E-5</c:v>
                </c:pt>
                <c:pt idx="7">
                  <c:v>1.15E-5</c:v>
                </c:pt>
                <c:pt idx="8">
                  <c:v>1.8899999999999999E-5</c:v>
                </c:pt>
                <c:pt idx="9">
                  <c:v>1.38E-5</c:v>
                </c:pt>
                <c:pt idx="10">
                  <c:v>8.1000000000000004E-6</c:v>
                </c:pt>
                <c:pt idx="11">
                  <c:v>8.4999999999999999E-6</c:v>
                </c:pt>
                <c:pt idx="12">
                  <c:v>#N/A</c:v>
                </c:pt>
                <c:pt idx="13">
                  <c:v>7.9000000000000006E-6</c:v>
                </c:pt>
                <c:pt idx="14">
                  <c:v>1.9400000000000001E-5</c:v>
                </c:pt>
                <c:pt idx="15">
                  <c:v>7.4000000000000003E-6</c:v>
                </c:pt>
                <c:pt idx="16">
                  <c:v>9.7000000000000003E-6</c:v>
                </c:pt>
                <c:pt idx="17">
                  <c:v>1.63E-5</c:v>
                </c:pt>
                <c:pt idx="18">
                  <c:v>6.9E-6</c:v>
                </c:pt>
                <c:pt idx="19">
                  <c:v>6.1999999999999999E-6</c:v>
                </c:pt>
                <c:pt idx="20">
                  <c:v>1.4E-5</c:v>
                </c:pt>
                <c:pt idx="21">
                  <c:v>1.2999999999999999E-5</c:v>
                </c:pt>
                <c:pt idx="22">
                  <c:v>#N/A</c:v>
                </c:pt>
                <c:pt idx="23">
                  <c:v>1.26E-5</c:v>
                </c:pt>
                <c:pt idx="24">
                  <c:v>1.3499999999999999E-5</c:v>
                </c:pt>
                <c:pt idx="25">
                  <c:v>1.4600000000000001E-5</c:v>
                </c:pt>
                <c:pt idx="26">
                  <c:v>1.2E-5</c:v>
                </c:pt>
                <c:pt idx="27">
                  <c:v>1.33E-5</c:v>
                </c:pt>
                <c:pt idx="28">
                  <c:v>1.38E-5</c:v>
                </c:pt>
                <c:pt idx="29">
                  <c:v>1.08E-5</c:v>
                </c:pt>
                <c:pt idx="30">
                  <c:v>1.5699999999999999E-5</c:v>
                </c:pt>
                <c:pt idx="31">
                  <c:v>1.3499999999999999E-5</c:v>
                </c:pt>
                <c:pt idx="32">
                  <c:v>#N/A</c:v>
                </c:pt>
                <c:pt idx="33">
                  <c:v>2.02E-5</c:v>
                </c:pt>
                <c:pt idx="34">
                  <c:v>1.8099999999999999E-5</c:v>
                </c:pt>
                <c:pt idx="35">
                  <c:v>1.56E-5</c:v>
                </c:pt>
                <c:pt idx="36">
                  <c:v>1.4600000000000001E-5</c:v>
                </c:pt>
                <c:pt idx="37">
                  <c:v>2.69E-5</c:v>
                </c:pt>
                <c:pt idx="38">
                  <c:v>1.29E-5</c:v>
                </c:pt>
                <c:pt idx="39">
                  <c:v>1.26E-5</c:v>
                </c:pt>
                <c:pt idx="40">
                  <c:v>6.7000000000000002E-6</c:v>
                </c:pt>
                <c:pt idx="41">
                  <c:v>5.4E-6</c:v>
                </c:pt>
                <c:pt idx="42">
                  <c:v>#N/A</c:v>
                </c:pt>
                <c:pt idx="43">
                  <c:v>5.4999999999999999E-6</c:v>
                </c:pt>
                <c:pt idx="44">
                  <c:v>5.3000000000000001E-6</c:v>
                </c:pt>
                <c:pt idx="45">
                  <c:v>5.8000000000000004E-6</c:v>
                </c:pt>
                <c:pt idx="46">
                  <c:v>4.8999999999999997E-6</c:v>
                </c:pt>
                <c:pt idx="47">
                  <c:v>5.5999999999999997E-6</c:v>
                </c:pt>
                <c:pt idx="48">
                  <c:v>5.2000000000000002E-6</c:v>
                </c:pt>
                <c:pt idx="49">
                  <c:v>5.4999999999999999E-6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7-4046-9C54-AFE0DB62F726}"/>
            </c:ext>
          </c:extLst>
        </c:ser>
        <c:ser>
          <c:idx val="0"/>
          <c:order val="1"/>
          <c:tx>
            <c:strRef>
              <c:f>'2 - Data'!$C$5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'2 - Data'!$C$6:$C$55</c:f>
              <c:numCache>
                <c:formatCode>0.000</c:formatCode>
                <c:ptCount val="50"/>
                <c:pt idx="0">
                  <c:v>1.9602631578947391E-5</c:v>
                </c:pt>
                <c:pt idx="1">
                  <c:v>1.9602631578947391E-5</c:v>
                </c:pt>
                <c:pt idx="2">
                  <c:v>1.9602631578947391E-5</c:v>
                </c:pt>
                <c:pt idx="3">
                  <c:v>1.9602631578947391E-5</c:v>
                </c:pt>
                <c:pt idx="4">
                  <c:v>1.9602631578947391E-5</c:v>
                </c:pt>
                <c:pt idx="5">
                  <c:v>1.9602631578947391E-5</c:v>
                </c:pt>
                <c:pt idx="6">
                  <c:v>1.9602631578947391E-5</c:v>
                </c:pt>
                <c:pt idx="7">
                  <c:v>1.9602631578947391E-5</c:v>
                </c:pt>
                <c:pt idx="8">
                  <c:v>1.9602631578947391E-5</c:v>
                </c:pt>
                <c:pt idx="9">
                  <c:v>1.9602631578947391E-5</c:v>
                </c:pt>
                <c:pt idx="10">
                  <c:v>1.9602631578947391E-5</c:v>
                </c:pt>
                <c:pt idx="11">
                  <c:v>1.9602631578947391E-5</c:v>
                </c:pt>
                <c:pt idx="12">
                  <c:v>1.9602631578947391E-5</c:v>
                </c:pt>
                <c:pt idx="13">
                  <c:v>1.9602631578947391E-5</c:v>
                </c:pt>
                <c:pt idx="14">
                  <c:v>1.9602631578947391E-5</c:v>
                </c:pt>
                <c:pt idx="15">
                  <c:v>1.9602631578947391E-5</c:v>
                </c:pt>
                <c:pt idx="16">
                  <c:v>1.9602631578947391E-5</c:v>
                </c:pt>
                <c:pt idx="17">
                  <c:v>1.9602631578947391E-5</c:v>
                </c:pt>
                <c:pt idx="18">
                  <c:v>1.9602631578947391E-5</c:v>
                </c:pt>
                <c:pt idx="19">
                  <c:v>1.9602631578947391E-5</c:v>
                </c:pt>
                <c:pt idx="20">
                  <c:v>1.9602631578947391E-5</c:v>
                </c:pt>
                <c:pt idx="21">
                  <c:v>1.9602631578947391E-5</c:v>
                </c:pt>
                <c:pt idx="22">
                  <c:v>1.9602631578947391E-5</c:v>
                </c:pt>
                <c:pt idx="23">
                  <c:v>1.9602631578947391E-5</c:v>
                </c:pt>
                <c:pt idx="24">
                  <c:v>1.9602631578947391E-5</c:v>
                </c:pt>
                <c:pt idx="25">
                  <c:v>1.9602631578947391E-5</c:v>
                </c:pt>
                <c:pt idx="26">
                  <c:v>1.9602631578947391E-5</c:v>
                </c:pt>
                <c:pt idx="27">
                  <c:v>1.9602631578947391E-5</c:v>
                </c:pt>
                <c:pt idx="28">
                  <c:v>1.9602631578947391E-5</c:v>
                </c:pt>
                <c:pt idx="29">
                  <c:v>1.9602631578947391E-5</c:v>
                </c:pt>
                <c:pt idx="30">
                  <c:v>1.9602631578947391E-5</c:v>
                </c:pt>
                <c:pt idx="31">
                  <c:v>1.9602631578947391E-5</c:v>
                </c:pt>
                <c:pt idx="32">
                  <c:v>1.9602631578947391E-5</c:v>
                </c:pt>
                <c:pt idx="33">
                  <c:v>1.9602631578947391E-5</c:v>
                </c:pt>
                <c:pt idx="34">
                  <c:v>1.9602631578947391E-5</c:v>
                </c:pt>
                <c:pt idx="35">
                  <c:v>1.9602631578947391E-5</c:v>
                </c:pt>
                <c:pt idx="36">
                  <c:v>1.9602631578947391E-5</c:v>
                </c:pt>
                <c:pt idx="37">
                  <c:v>1.9602631578947391E-5</c:v>
                </c:pt>
                <c:pt idx="38">
                  <c:v>1.9602631578947391E-5</c:v>
                </c:pt>
                <c:pt idx="39">
                  <c:v>1.9602631578947391E-5</c:v>
                </c:pt>
                <c:pt idx="40">
                  <c:v>1.9602631578947391E-5</c:v>
                </c:pt>
                <c:pt idx="41">
                  <c:v>1.9602631578947391E-5</c:v>
                </c:pt>
                <c:pt idx="42">
                  <c:v>1.9602631578947391E-5</c:v>
                </c:pt>
                <c:pt idx="43">
                  <c:v>1.9602631578947391E-5</c:v>
                </c:pt>
                <c:pt idx="44">
                  <c:v>1.9602631578947391E-5</c:v>
                </c:pt>
                <c:pt idx="45">
                  <c:v>1.9602631578947391E-5</c:v>
                </c:pt>
                <c:pt idx="46">
                  <c:v>1.9602631578947391E-5</c:v>
                </c:pt>
                <c:pt idx="47">
                  <c:v>1.9602631578947391E-5</c:v>
                </c:pt>
                <c:pt idx="48">
                  <c:v>1.9602631578947391E-5</c:v>
                </c:pt>
                <c:pt idx="49">
                  <c:v>1.9602631578947391E-5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7-4046-9C54-AFE0DB62F726}"/>
            </c:ext>
          </c:extLst>
        </c:ser>
        <c:ser>
          <c:idx val="6"/>
          <c:order val="2"/>
          <c:tx>
            <c:strRef>
              <c:f>'2 - Data'!$D$5</c:f>
              <c:strCache>
                <c:ptCount val="1"/>
                <c:pt idx="0">
                  <c:v>Nominal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'2 - Data'!$D$6:$D$55</c:f>
              <c:numCache>
                <c:formatCode>0.000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7-4046-9C54-AFE0DB62F726}"/>
            </c:ext>
          </c:extLst>
        </c:ser>
        <c:ser>
          <c:idx val="1"/>
          <c:order val="3"/>
          <c:tx>
            <c:strRef>
              <c:f>'2 - Data'!$E$5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val>
            <c:numRef>
              <c:f>'2 - Data'!$E$6:$E$55</c:f>
              <c:numCache>
                <c:formatCode>0.000</c:formatCode>
                <c:ptCount val="50"/>
                <c:pt idx="0">
                  <c:v>6.9459926642310031E-5</c:v>
                </c:pt>
                <c:pt idx="1">
                  <c:v>6.9459926642310031E-5</c:v>
                </c:pt>
                <c:pt idx="2">
                  <c:v>6.9459926642310031E-5</c:v>
                </c:pt>
                <c:pt idx="3">
                  <c:v>6.9459926642310031E-5</c:v>
                </c:pt>
                <c:pt idx="4">
                  <c:v>6.9459926642310031E-5</c:v>
                </c:pt>
                <c:pt idx="5">
                  <c:v>6.9459926642310031E-5</c:v>
                </c:pt>
                <c:pt idx="6">
                  <c:v>6.9459926642310031E-5</c:v>
                </c:pt>
                <c:pt idx="7">
                  <c:v>6.9459926642310031E-5</c:v>
                </c:pt>
                <c:pt idx="8">
                  <c:v>6.9459926642310031E-5</c:v>
                </c:pt>
                <c:pt idx="9">
                  <c:v>6.9459926642310031E-5</c:v>
                </c:pt>
                <c:pt idx="10">
                  <c:v>6.9459926642310031E-5</c:v>
                </c:pt>
                <c:pt idx="11">
                  <c:v>6.9459926642310031E-5</c:v>
                </c:pt>
                <c:pt idx="12">
                  <c:v>6.9459926642310031E-5</c:v>
                </c:pt>
                <c:pt idx="13">
                  <c:v>6.9459926642310031E-5</c:v>
                </c:pt>
                <c:pt idx="14">
                  <c:v>6.9459926642310031E-5</c:v>
                </c:pt>
                <c:pt idx="15">
                  <c:v>6.9459926642310031E-5</c:v>
                </c:pt>
                <c:pt idx="16">
                  <c:v>6.9459926642310031E-5</c:v>
                </c:pt>
                <c:pt idx="17">
                  <c:v>6.9459926642310031E-5</c:v>
                </c:pt>
                <c:pt idx="18">
                  <c:v>6.9459926642310031E-5</c:v>
                </c:pt>
                <c:pt idx="19">
                  <c:v>6.9459926642310031E-5</c:v>
                </c:pt>
                <c:pt idx="20">
                  <c:v>6.9459926642310031E-5</c:v>
                </c:pt>
                <c:pt idx="21">
                  <c:v>6.9459926642310031E-5</c:v>
                </c:pt>
                <c:pt idx="22">
                  <c:v>6.9459926642310031E-5</c:v>
                </c:pt>
                <c:pt idx="23">
                  <c:v>6.9459926642310031E-5</c:v>
                </c:pt>
                <c:pt idx="24">
                  <c:v>6.9459926642310031E-5</c:v>
                </c:pt>
                <c:pt idx="25">
                  <c:v>6.9459926642310031E-5</c:v>
                </c:pt>
                <c:pt idx="26">
                  <c:v>6.9459926642310031E-5</c:v>
                </c:pt>
                <c:pt idx="27">
                  <c:v>6.9459926642310031E-5</c:v>
                </c:pt>
                <c:pt idx="28">
                  <c:v>6.9459926642310031E-5</c:v>
                </c:pt>
                <c:pt idx="29">
                  <c:v>6.9459926642310031E-5</c:v>
                </c:pt>
                <c:pt idx="30">
                  <c:v>6.9459926642310031E-5</c:v>
                </c:pt>
                <c:pt idx="31">
                  <c:v>6.9459926642310031E-5</c:v>
                </c:pt>
                <c:pt idx="32">
                  <c:v>6.9459926642310031E-5</c:v>
                </c:pt>
                <c:pt idx="33">
                  <c:v>6.9459926642310031E-5</c:v>
                </c:pt>
                <c:pt idx="34">
                  <c:v>6.9459926642310031E-5</c:v>
                </c:pt>
                <c:pt idx="35">
                  <c:v>6.9459926642310031E-5</c:v>
                </c:pt>
                <c:pt idx="36">
                  <c:v>6.9459926642310031E-5</c:v>
                </c:pt>
                <c:pt idx="37">
                  <c:v>6.9459926642310031E-5</c:v>
                </c:pt>
                <c:pt idx="38">
                  <c:v>6.9459926642310031E-5</c:v>
                </c:pt>
                <c:pt idx="39">
                  <c:v>6.9459926642310031E-5</c:v>
                </c:pt>
                <c:pt idx="40">
                  <c:v>6.9459926642310031E-5</c:v>
                </c:pt>
                <c:pt idx="41">
                  <c:v>6.9459926642310031E-5</c:v>
                </c:pt>
                <c:pt idx="42">
                  <c:v>6.9459926642310031E-5</c:v>
                </c:pt>
                <c:pt idx="43">
                  <c:v>6.9459926642310031E-5</c:v>
                </c:pt>
                <c:pt idx="44">
                  <c:v>6.9459926642310031E-5</c:v>
                </c:pt>
                <c:pt idx="45">
                  <c:v>6.9459926642310031E-5</c:v>
                </c:pt>
                <c:pt idx="46">
                  <c:v>6.9459926642310031E-5</c:v>
                </c:pt>
                <c:pt idx="47">
                  <c:v>6.9459926642310031E-5</c:v>
                </c:pt>
                <c:pt idx="48">
                  <c:v>6.9459926642310031E-5</c:v>
                </c:pt>
                <c:pt idx="49">
                  <c:v>6.9459926642310031E-5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E7-4046-9C54-AFE0DB62F726}"/>
            </c:ext>
          </c:extLst>
        </c:ser>
        <c:ser>
          <c:idx val="2"/>
          <c:order val="4"/>
          <c:tx>
            <c:strRef>
              <c:f>'2 - Data'!$F$5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66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'2 - Data'!$F$6:$F$55</c:f>
              <c:numCache>
                <c:formatCode>0.000</c:formatCode>
                <c:ptCount val="50"/>
                <c:pt idx="0">
                  <c:v>-3.0254663484415248E-5</c:v>
                </c:pt>
                <c:pt idx="1">
                  <c:v>-3.0254663484415248E-5</c:v>
                </c:pt>
                <c:pt idx="2">
                  <c:v>-3.0254663484415248E-5</c:v>
                </c:pt>
                <c:pt idx="3">
                  <c:v>-3.0254663484415248E-5</c:v>
                </c:pt>
                <c:pt idx="4">
                  <c:v>-3.0254663484415248E-5</c:v>
                </c:pt>
                <c:pt idx="5">
                  <c:v>-3.0254663484415248E-5</c:v>
                </c:pt>
                <c:pt idx="6">
                  <c:v>-3.0254663484415248E-5</c:v>
                </c:pt>
                <c:pt idx="7">
                  <c:v>-3.0254663484415248E-5</c:v>
                </c:pt>
                <c:pt idx="8">
                  <c:v>-3.0254663484415248E-5</c:v>
                </c:pt>
                <c:pt idx="9">
                  <c:v>-3.0254663484415248E-5</c:v>
                </c:pt>
                <c:pt idx="10">
                  <c:v>-3.0254663484415248E-5</c:v>
                </c:pt>
                <c:pt idx="11">
                  <c:v>-3.0254663484415248E-5</c:v>
                </c:pt>
                <c:pt idx="12">
                  <c:v>-3.0254663484415248E-5</c:v>
                </c:pt>
                <c:pt idx="13">
                  <c:v>-3.0254663484415248E-5</c:v>
                </c:pt>
                <c:pt idx="14">
                  <c:v>-3.0254663484415248E-5</c:v>
                </c:pt>
                <c:pt idx="15">
                  <c:v>-3.0254663484415248E-5</c:v>
                </c:pt>
                <c:pt idx="16">
                  <c:v>-3.0254663484415248E-5</c:v>
                </c:pt>
                <c:pt idx="17">
                  <c:v>-3.0254663484415248E-5</c:v>
                </c:pt>
                <c:pt idx="18">
                  <c:v>-3.0254663484415248E-5</c:v>
                </c:pt>
                <c:pt idx="19">
                  <c:v>-3.0254663484415248E-5</c:v>
                </c:pt>
                <c:pt idx="20">
                  <c:v>-3.0254663484415248E-5</c:v>
                </c:pt>
                <c:pt idx="21">
                  <c:v>-3.0254663484415248E-5</c:v>
                </c:pt>
                <c:pt idx="22">
                  <c:v>-3.0254663484415248E-5</c:v>
                </c:pt>
                <c:pt idx="23">
                  <c:v>-3.0254663484415248E-5</c:v>
                </c:pt>
                <c:pt idx="24">
                  <c:v>-3.0254663484415248E-5</c:v>
                </c:pt>
                <c:pt idx="25">
                  <c:v>-3.0254663484415248E-5</c:v>
                </c:pt>
                <c:pt idx="26">
                  <c:v>-3.0254663484415248E-5</c:v>
                </c:pt>
                <c:pt idx="27">
                  <c:v>-3.0254663484415248E-5</c:v>
                </c:pt>
                <c:pt idx="28">
                  <c:v>-3.0254663484415248E-5</c:v>
                </c:pt>
                <c:pt idx="29">
                  <c:v>-3.0254663484415248E-5</c:v>
                </c:pt>
                <c:pt idx="30">
                  <c:v>-3.0254663484415248E-5</c:v>
                </c:pt>
                <c:pt idx="31">
                  <c:v>-3.0254663484415248E-5</c:v>
                </c:pt>
                <c:pt idx="32">
                  <c:v>-3.0254663484415248E-5</c:v>
                </c:pt>
                <c:pt idx="33">
                  <c:v>-3.0254663484415248E-5</c:v>
                </c:pt>
                <c:pt idx="34">
                  <c:v>-3.0254663484415248E-5</c:v>
                </c:pt>
                <c:pt idx="35">
                  <c:v>-3.0254663484415248E-5</c:v>
                </c:pt>
                <c:pt idx="36">
                  <c:v>-3.0254663484415248E-5</c:v>
                </c:pt>
                <c:pt idx="37">
                  <c:v>-3.0254663484415248E-5</c:v>
                </c:pt>
                <c:pt idx="38">
                  <c:v>-3.0254663484415248E-5</c:v>
                </c:pt>
                <c:pt idx="39">
                  <c:v>-3.0254663484415248E-5</c:v>
                </c:pt>
                <c:pt idx="40">
                  <c:v>-3.0254663484415248E-5</c:v>
                </c:pt>
                <c:pt idx="41">
                  <c:v>-3.0254663484415248E-5</c:v>
                </c:pt>
                <c:pt idx="42">
                  <c:v>-3.0254663484415248E-5</c:v>
                </c:pt>
                <c:pt idx="43">
                  <c:v>-3.0254663484415248E-5</c:v>
                </c:pt>
                <c:pt idx="44">
                  <c:v>-3.0254663484415248E-5</c:v>
                </c:pt>
                <c:pt idx="45">
                  <c:v>-3.0254663484415248E-5</c:v>
                </c:pt>
                <c:pt idx="46">
                  <c:v>-3.0254663484415248E-5</c:v>
                </c:pt>
                <c:pt idx="47">
                  <c:v>-3.0254663484415248E-5</c:v>
                </c:pt>
                <c:pt idx="48">
                  <c:v>-3.0254663484415248E-5</c:v>
                </c:pt>
                <c:pt idx="49">
                  <c:v>-3.0254663484415248E-5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E7-4046-9C54-AFE0DB62F726}"/>
            </c:ext>
          </c:extLst>
        </c:ser>
        <c:ser>
          <c:idx val="3"/>
          <c:order val="5"/>
          <c:tx>
            <c:strRef>
              <c:f>'2 - Data'!$G$5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'2 - Data'!$G$6:$G$55</c:f>
              <c:numCache>
                <c:formatCode>#,##0.00_ ;[Red]\-#,##0.00\ </c:formatCode>
                <c:ptCount val="5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E7-4046-9C54-AFE0DB62F726}"/>
            </c:ext>
          </c:extLst>
        </c:ser>
        <c:ser>
          <c:idx val="5"/>
          <c:order val="6"/>
          <c:tx>
            <c:strRef>
              <c:f>'2 - Data'!$H$5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'2 - Data'!$H$6:$H$55</c:f>
              <c:numCache>
                <c:formatCode>#,##0.00_ ;[Red]\-#,##0.00\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E7-4046-9C54-AFE0DB62F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331376"/>
        <c:axId val="758331768"/>
      </c:lineChart>
      <c:catAx>
        <c:axId val="758331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31768"/>
        <c:crosses val="autoZero"/>
        <c:auto val="1"/>
        <c:lblAlgn val="ctr"/>
        <c:lblOffset val="100"/>
        <c:noMultiLvlLbl val="0"/>
      </c:catAx>
      <c:valAx>
        <c:axId val="758331768"/>
        <c:scaling>
          <c:orientation val="minMax"/>
          <c:max val="2.0000000000000006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3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88385984335244E-2"/>
          <c:y val="0.89409667541557303"/>
          <c:w val="0.9794425143349793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'2 - Data'!$P$5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'2 - Data'!$O$6:$O$36</c:f>
              <c:numCache>
                <c:formatCode>0.000</c:formatCode>
                <c:ptCount val="31"/>
                <c:pt idx="0">
                  <c:v>0</c:v>
                </c:pt>
                <c:pt idx="1">
                  <c:v>3.3333333333332955E-5</c:v>
                </c:pt>
                <c:pt idx="2">
                  <c:v>6.666666666666629E-5</c:v>
                </c:pt>
                <c:pt idx="3">
                  <c:v>9.9999999999999625E-5</c:v>
                </c:pt>
                <c:pt idx="4">
                  <c:v>1.3333333333333296E-4</c:v>
                </c:pt>
                <c:pt idx="5">
                  <c:v>1.6666666666666631E-4</c:v>
                </c:pt>
                <c:pt idx="6">
                  <c:v>1.9999999999999966E-4</c:v>
                </c:pt>
                <c:pt idx="7">
                  <c:v>2.3333333333333301E-4</c:v>
                </c:pt>
                <c:pt idx="8">
                  <c:v>2.6666666666666635E-4</c:v>
                </c:pt>
                <c:pt idx="9">
                  <c:v>2.999999999999997E-4</c:v>
                </c:pt>
                <c:pt idx="10">
                  <c:v>3.3333333333333305E-4</c:v>
                </c:pt>
                <c:pt idx="11">
                  <c:v>3.666666666666664E-4</c:v>
                </c:pt>
                <c:pt idx="12">
                  <c:v>3.9999999999999975E-4</c:v>
                </c:pt>
                <c:pt idx="13">
                  <c:v>4.333333333333331E-4</c:v>
                </c:pt>
                <c:pt idx="14">
                  <c:v>4.6666666666666645E-4</c:v>
                </c:pt>
                <c:pt idx="15">
                  <c:v>4.9999999999999979E-4</c:v>
                </c:pt>
                <c:pt idx="16">
                  <c:v>5.3333333333333314E-4</c:v>
                </c:pt>
                <c:pt idx="17">
                  <c:v>5.6666666666666649E-4</c:v>
                </c:pt>
                <c:pt idx="18">
                  <c:v>5.9999999999999984E-4</c:v>
                </c:pt>
                <c:pt idx="19">
                  <c:v>6.3333333333333319E-4</c:v>
                </c:pt>
                <c:pt idx="20">
                  <c:v>6.6666666666666654E-4</c:v>
                </c:pt>
                <c:pt idx="21">
                  <c:v>6.9999999999999988E-4</c:v>
                </c:pt>
                <c:pt idx="22">
                  <c:v>7.3333333333333323E-4</c:v>
                </c:pt>
                <c:pt idx="23">
                  <c:v>7.6666666666666658E-4</c:v>
                </c:pt>
                <c:pt idx="24">
                  <c:v>7.9999999999999993E-4</c:v>
                </c:pt>
                <c:pt idx="25">
                  <c:v>8.3333333333333328E-4</c:v>
                </c:pt>
                <c:pt idx="26">
                  <c:v>8.6666666666666663E-4</c:v>
                </c:pt>
                <c:pt idx="27">
                  <c:v>8.9999999999999998E-4</c:v>
                </c:pt>
                <c:pt idx="28">
                  <c:v>9.3333333333333332E-4</c:v>
                </c:pt>
                <c:pt idx="29">
                  <c:v>9.6666666666666667E-4</c:v>
                </c:pt>
                <c:pt idx="30">
                  <c:v>1E-3</c:v>
                </c:pt>
              </c:numCache>
            </c:numRef>
          </c:cat>
          <c:val>
            <c:numRef>
              <c:f>'2 - Data'!$P$6:$P$36</c:f>
              <c:numCache>
                <c:formatCode>0</c:formatCode>
                <c:ptCount val="31"/>
                <c:pt idx="0">
                  <c:v>43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A-4746-A374-DEBADCA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43129104"/>
        <c:axId val="643124792"/>
      </c:barChart>
      <c:scatterChart>
        <c:scatterStyle val="lineMarker"/>
        <c:varyColors val="0"/>
        <c:ser>
          <c:idx val="1"/>
          <c:order val="1"/>
          <c:tx>
            <c:strRef>
              <c:f>'2 - Data'!$S$5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A-4746-A374-DEBADCA7652E}"/>
                </c:ext>
              </c:extLst>
            </c:dLbl>
            <c:dLbl>
              <c:idx val="1"/>
              <c:layout>
                <c:manualLayout>
                  <c:x val="-2.526485215778582E-2"/>
                  <c:y val="-3.762263050452027E-2"/>
                </c:manualLayout>
              </c:layout>
              <c:tx>
                <c:rich>
                  <a:bodyPr rot="0" spcFirstLastPara="1" vertOverflow="ellipsis" horzOverflow="clip" vert="horz" wrap="square" lIns="7200" tIns="7200" rIns="7200" bIns="720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061C4D0-86A6-44EB-AA9E-E67D291EAF36}" type="SERIESNAME">
                      <a:rPr lang="en-US"/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[SERIES NAME]</a:t>
                    </a:fld>
                    <a:endParaRPr 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F5A-4746-A374-DEBADCA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'2 - Data'!$T$6:$T$7</c:f>
              <c:numCache>
                <c:formatCode>0</c:formatCode>
                <c:ptCount val="2"/>
                <c:pt idx="0">
                  <c:v>31</c:v>
                </c:pt>
                <c:pt idx="1">
                  <c:v>31</c:v>
                </c:pt>
              </c:numCache>
            </c:numRef>
          </c:xVal>
          <c:yVal>
            <c:numRef>
              <c:f>'2 - Data'!$S$6:$S$7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'2 - Data'!$W$8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3-0F5A-4746-A374-DEBADCA7652E}"/>
            </c:ext>
          </c:extLst>
        </c:ser>
        <c:ser>
          <c:idx val="2"/>
          <c:order val="2"/>
          <c:tx>
            <c:strRef>
              <c:f>'2 - Data'!$S$9:$T$9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A-4746-A374-DEBADCA7652E}"/>
                </c:ext>
              </c:extLst>
            </c:dLbl>
            <c:dLbl>
              <c:idx val="1"/>
              <c:layout>
                <c:manualLayout>
                  <c:x val="-3.3774643586322262E-2"/>
                  <c:y val="-3.2684358899582003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0F5A-4746-A374-DEBADCA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Data'!$T$10:$T$11</c:f>
              <c:numCache>
                <c:formatCode>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'2 - Data'!$S$10:$S$11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5A-4746-A374-DEBADCA7652E}"/>
            </c:ext>
          </c:extLst>
        </c:ser>
        <c:ser>
          <c:idx val="3"/>
          <c:order val="3"/>
          <c:tx>
            <c:strRef>
              <c:f>'2 - Data'!$S$13:$T$13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A-4746-A374-DEBADCA7652E}"/>
                </c:ext>
              </c:extLst>
            </c:dLbl>
            <c:dLbl>
              <c:idx val="1"/>
              <c:layout>
                <c:manualLayout>
                  <c:x val="-4.0110720693277126E-2"/>
                  <c:y val="-3.7906872752017109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0F5A-4746-A374-DEBADCA7652E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Data'!$T$14:$T$15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'2 - Data'!$S$14:$S$15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5A-4746-A374-DEBADCA7652E}"/>
            </c:ext>
          </c:extLst>
        </c:ser>
        <c:ser>
          <c:idx val="4"/>
          <c:order val="4"/>
          <c:tx>
            <c:strRef>
              <c:f>'2 - Data'!$S$17:$T$17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5A-4746-A374-DEBADCA7652E}"/>
                </c:ext>
              </c:extLst>
            </c:dLbl>
            <c:dLbl>
              <c:idx val="1"/>
              <c:layout>
                <c:manualLayout>
                  <c:x val="-3.896520537702254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0F5A-4746-A374-DEBADCA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7200" tIns="7200" rIns="7200" bIns="72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'2 - Data'!$T$18:$T$19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Data'!$S$18:$S$19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5A-4746-A374-DEBADCA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23224"/>
        <c:axId val="643128712"/>
      </c:scatterChart>
      <c:scatterChart>
        <c:scatterStyle val="smoothMarker"/>
        <c:varyColors val="0"/>
        <c:ser>
          <c:idx val="5"/>
          <c:order val="5"/>
          <c:tx>
            <c:strRef>
              <c:f>'2 - Data'!$Q$5</c:f>
              <c:strCache>
                <c:ptCount val="1"/>
                <c:pt idx="0">
                  <c:v>Curve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'2 - Data'!$N$6:$N$36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'2 - Data'!$Q$6:$Q$36</c:f>
              <c:numCache>
                <c:formatCode>0.0000</c:formatCode>
                <c:ptCount val="31"/>
                <c:pt idx="0">
                  <c:v>610767761.90719163</c:v>
                </c:pt>
                <c:pt idx="1">
                  <c:v>870486553.35832834</c:v>
                </c:pt>
                <c:pt idx="2">
                  <c:v>22208096.254455388</c:v>
                </c:pt>
                <c:pt idx="3">
                  <c:v>10142.006824520198</c:v>
                </c:pt>
                <c:pt idx="4">
                  <c:v>8.2908635737016484E-2</c:v>
                </c:pt>
                <c:pt idx="5">
                  <c:v>1.2132182717338984E-8</c:v>
                </c:pt>
                <c:pt idx="6">
                  <c:v>3.1779087223831926E-17</c:v>
                </c:pt>
                <c:pt idx="7">
                  <c:v>1.4900718104574278E-27</c:v>
                </c:pt>
                <c:pt idx="8">
                  <c:v>1.2506514227089304E-39</c:v>
                </c:pt>
                <c:pt idx="9">
                  <c:v>1.8790081653250161E-53</c:v>
                </c:pt>
                <c:pt idx="10">
                  <c:v>5.0534079157967527E-69</c:v>
                </c:pt>
                <c:pt idx="11">
                  <c:v>2.4327828655741183E-86</c:v>
                </c:pt>
                <c:pt idx="12">
                  <c:v>2.096455476389144E-105</c:v>
                </c:pt>
                <c:pt idx="13">
                  <c:v>3.2339346654766482E-126</c:v>
                </c:pt>
                <c:pt idx="14">
                  <c:v>8.9297673247520086E-149</c:v>
                </c:pt>
                <c:pt idx="15">
                  <c:v>4.4137969211312908E-173</c:v>
                </c:pt>
                <c:pt idx="16">
                  <c:v>3.9052411319187628E-199</c:v>
                </c:pt>
                <c:pt idx="17">
                  <c:v>6.1850991424160267E-227</c:v>
                </c:pt>
                <c:pt idx="18">
                  <c:v>1.7535121485766478E-256</c:v>
                </c:pt>
                <c:pt idx="19">
                  <c:v>8.8988563418081136E-288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F5A-4746-A374-DEBADCA7652E}"/>
            </c:ext>
          </c:extLst>
        </c:ser>
        <c:ser>
          <c:idx val="6"/>
          <c:order val="6"/>
          <c:tx>
            <c:strRef>
              <c:f>'2 - Data'!$S$21:$T$21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5A-4746-A374-DEBADCA7652E}"/>
                </c:ext>
              </c:extLst>
            </c:dLbl>
            <c:dLbl>
              <c:idx val="1"/>
              <c:layout>
                <c:manualLayout>
                  <c:x val="-5.309148405631487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0F5A-4746-A374-DEBADCA7652E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Data'!$T$22:$T$23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Data'!$S$22:$S$23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F5A-4746-A374-DEBADCA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23224"/>
        <c:axId val="643128712"/>
      </c:scatterChart>
      <c:catAx>
        <c:axId val="643129104"/>
        <c:scaling>
          <c:orientation val="minMax"/>
        </c:scaling>
        <c:delete val="0"/>
        <c:axPos val="b"/>
        <c:numFmt formatCode="0.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4792"/>
        <c:crosses val="autoZero"/>
        <c:auto val="1"/>
        <c:lblAlgn val="ctr"/>
        <c:lblOffset val="100"/>
        <c:noMultiLvlLbl val="0"/>
      </c:catAx>
      <c:valAx>
        <c:axId val="643124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9104"/>
        <c:crosses val="autoZero"/>
        <c:crossBetween val="between"/>
      </c:valAx>
      <c:valAx>
        <c:axId val="643128712"/>
        <c:scaling>
          <c:orientation val="minMax"/>
          <c:max val="1.05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3224"/>
        <c:crosses val="max"/>
        <c:crossBetween val="midCat"/>
      </c:valAx>
      <c:valAx>
        <c:axId val="6431232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4312871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'2 - Data'!$K$5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'2 - Data'!$K$6:$K$55</c:f>
              <c:numCache>
                <c:formatCode>0.000</c:formatCode>
                <c:ptCount val="50"/>
                <c:pt idx="0">
                  <c:v>1.2500000000000001E-5</c:v>
                </c:pt>
                <c:pt idx="1">
                  <c:v>1.08E-5</c:v>
                </c:pt>
                <c:pt idx="2">
                  <c:v>#N/A</c:v>
                </c:pt>
                <c:pt idx="3">
                  <c:v>1.1199999999999999E-5</c:v>
                </c:pt>
                <c:pt idx="4">
                  <c:v>4.4299999999999999E-5</c:v>
                </c:pt>
                <c:pt idx="5">
                  <c:v>3.3399999999999999E-5</c:v>
                </c:pt>
                <c:pt idx="6">
                  <c:v>1.42E-5</c:v>
                </c:pt>
                <c:pt idx="7">
                  <c:v>1.15E-5</c:v>
                </c:pt>
                <c:pt idx="8">
                  <c:v>1.8899999999999999E-5</c:v>
                </c:pt>
                <c:pt idx="9">
                  <c:v>1.38E-5</c:v>
                </c:pt>
                <c:pt idx="10">
                  <c:v>8.1000000000000004E-6</c:v>
                </c:pt>
                <c:pt idx="11">
                  <c:v>8.4999999999999999E-6</c:v>
                </c:pt>
                <c:pt idx="12">
                  <c:v>#N/A</c:v>
                </c:pt>
                <c:pt idx="13">
                  <c:v>7.9000000000000006E-6</c:v>
                </c:pt>
                <c:pt idx="14">
                  <c:v>1.9400000000000001E-5</c:v>
                </c:pt>
                <c:pt idx="15">
                  <c:v>7.4000000000000003E-6</c:v>
                </c:pt>
                <c:pt idx="16">
                  <c:v>9.7000000000000003E-6</c:v>
                </c:pt>
                <c:pt idx="17">
                  <c:v>1.63E-5</c:v>
                </c:pt>
                <c:pt idx="18">
                  <c:v>6.9E-6</c:v>
                </c:pt>
                <c:pt idx="19">
                  <c:v>6.1999999999999999E-6</c:v>
                </c:pt>
                <c:pt idx="20">
                  <c:v>1.4E-5</c:v>
                </c:pt>
                <c:pt idx="21">
                  <c:v>1.2999999999999999E-5</c:v>
                </c:pt>
                <c:pt idx="22">
                  <c:v>#N/A</c:v>
                </c:pt>
                <c:pt idx="23">
                  <c:v>1.26E-5</c:v>
                </c:pt>
                <c:pt idx="24">
                  <c:v>1.3499999999999999E-5</c:v>
                </c:pt>
                <c:pt idx="25">
                  <c:v>1.4600000000000001E-5</c:v>
                </c:pt>
                <c:pt idx="26">
                  <c:v>1.2E-5</c:v>
                </c:pt>
                <c:pt idx="27">
                  <c:v>1.33E-5</c:v>
                </c:pt>
                <c:pt idx="28">
                  <c:v>1.38E-5</c:v>
                </c:pt>
                <c:pt idx="29">
                  <c:v>1.08E-5</c:v>
                </c:pt>
                <c:pt idx="30">
                  <c:v>1.5699999999999999E-5</c:v>
                </c:pt>
                <c:pt idx="31">
                  <c:v>1.3499999999999999E-5</c:v>
                </c:pt>
                <c:pt idx="32">
                  <c:v>#N/A</c:v>
                </c:pt>
                <c:pt idx="33">
                  <c:v>2.02E-5</c:v>
                </c:pt>
                <c:pt idx="34">
                  <c:v>1.8099999999999999E-5</c:v>
                </c:pt>
                <c:pt idx="35">
                  <c:v>1.56E-5</c:v>
                </c:pt>
                <c:pt idx="36">
                  <c:v>1.4600000000000001E-5</c:v>
                </c:pt>
                <c:pt idx="37">
                  <c:v>2.69E-5</c:v>
                </c:pt>
                <c:pt idx="38">
                  <c:v>1.29E-5</c:v>
                </c:pt>
                <c:pt idx="39">
                  <c:v>1.26E-5</c:v>
                </c:pt>
                <c:pt idx="40">
                  <c:v>6.7000000000000002E-6</c:v>
                </c:pt>
                <c:pt idx="41">
                  <c:v>5.4E-6</c:v>
                </c:pt>
                <c:pt idx="42">
                  <c:v>#N/A</c:v>
                </c:pt>
                <c:pt idx="43">
                  <c:v>5.4999999999999999E-6</c:v>
                </c:pt>
                <c:pt idx="44">
                  <c:v>5.3000000000000001E-6</c:v>
                </c:pt>
                <c:pt idx="45">
                  <c:v>5.8000000000000004E-6</c:v>
                </c:pt>
                <c:pt idx="46">
                  <c:v>4.8999999999999997E-6</c:v>
                </c:pt>
                <c:pt idx="47">
                  <c:v>5.5999999999999997E-6</c:v>
                </c:pt>
                <c:pt idx="48">
                  <c:v>5.2000000000000002E-6</c:v>
                </c:pt>
                <c:pt idx="49">
                  <c:v>5.4999999999999999E-6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402-B4A0-DFCF12064E22}"/>
            </c:ext>
          </c:extLst>
        </c:ser>
        <c:ser>
          <c:idx val="0"/>
          <c:order val="1"/>
          <c:tx>
            <c:strRef>
              <c:f>'2 - Data'!$C$5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'2 - Data'!$C$6:$C$55</c:f>
              <c:numCache>
                <c:formatCode>0.000</c:formatCode>
                <c:ptCount val="50"/>
                <c:pt idx="0">
                  <c:v>1.9602631578947391E-5</c:v>
                </c:pt>
                <c:pt idx="1">
                  <c:v>1.9602631578947391E-5</c:v>
                </c:pt>
                <c:pt idx="2">
                  <c:v>1.9602631578947391E-5</c:v>
                </c:pt>
                <c:pt idx="3">
                  <c:v>1.9602631578947391E-5</c:v>
                </c:pt>
                <c:pt idx="4">
                  <c:v>1.9602631578947391E-5</c:v>
                </c:pt>
                <c:pt idx="5">
                  <c:v>1.9602631578947391E-5</c:v>
                </c:pt>
                <c:pt idx="6">
                  <c:v>1.9602631578947391E-5</c:v>
                </c:pt>
                <c:pt idx="7">
                  <c:v>1.9602631578947391E-5</c:v>
                </c:pt>
                <c:pt idx="8">
                  <c:v>1.9602631578947391E-5</c:v>
                </c:pt>
                <c:pt idx="9">
                  <c:v>1.9602631578947391E-5</c:v>
                </c:pt>
                <c:pt idx="10">
                  <c:v>1.9602631578947391E-5</c:v>
                </c:pt>
                <c:pt idx="11">
                  <c:v>1.9602631578947391E-5</c:v>
                </c:pt>
                <c:pt idx="12">
                  <c:v>1.9602631578947391E-5</c:v>
                </c:pt>
                <c:pt idx="13">
                  <c:v>1.9602631578947391E-5</c:v>
                </c:pt>
                <c:pt idx="14">
                  <c:v>1.9602631578947391E-5</c:v>
                </c:pt>
                <c:pt idx="15">
                  <c:v>1.9602631578947391E-5</c:v>
                </c:pt>
                <c:pt idx="16">
                  <c:v>1.9602631578947391E-5</c:v>
                </c:pt>
                <c:pt idx="17">
                  <c:v>1.9602631578947391E-5</c:v>
                </c:pt>
                <c:pt idx="18">
                  <c:v>1.9602631578947391E-5</c:v>
                </c:pt>
                <c:pt idx="19">
                  <c:v>1.9602631578947391E-5</c:v>
                </c:pt>
                <c:pt idx="20">
                  <c:v>1.9602631578947391E-5</c:v>
                </c:pt>
                <c:pt idx="21">
                  <c:v>1.9602631578947391E-5</c:v>
                </c:pt>
                <c:pt idx="22">
                  <c:v>1.9602631578947391E-5</c:v>
                </c:pt>
                <c:pt idx="23">
                  <c:v>1.9602631578947391E-5</c:v>
                </c:pt>
                <c:pt idx="24">
                  <c:v>1.9602631578947391E-5</c:v>
                </c:pt>
                <c:pt idx="25">
                  <c:v>1.9602631578947391E-5</c:v>
                </c:pt>
                <c:pt idx="26">
                  <c:v>1.9602631578947391E-5</c:v>
                </c:pt>
                <c:pt idx="27">
                  <c:v>1.9602631578947391E-5</c:v>
                </c:pt>
                <c:pt idx="28">
                  <c:v>1.9602631578947391E-5</c:v>
                </c:pt>
                <c:pt idx="29">
                  <c:v>1.9602631578947391E-5</c:v>
                </c:pt>
                <c:pt idx="30">
                  <c:v>1.9602631578947391E-5</c:v>
                </c:pt>
                <c:pt idx="31">
                  <c:v>1.9602631578947391E-5</c:v>
                </c:pt>
                <c:pt idx="32">
                  <c:v>1.9602631578947391E-5</c:v>
                </c:pt>
                <c:pt idx="33">
                  <c:v>1.9602631578947391E-5</c:v>
                </c:pt>
                <c:pt idx="34">
                  <c:v>1.9602631578947391E-5</c:v>
                </c:pt>
                <c:pt idx="35">
                  <c:v>1.9602631578947391E-5</c:v>
                </c:pt>
                <c:pt idx="36">
                  <c:v>1.9602631578947391E-5</c:v>
                </c:pt>
                <c:pt idx="37">
                  <c:v>1.9602631578947391E-5</c:v>
                </c:pt>
                <c:pt idx="38">
                  <c:v>1.9602631578947391E-5</c:v>
                </c:pt>
                <c:pt idx="39">
                  <c:v>1.9602631578947391E-5</c:v>
                </c:pt>
                <c:pt idx="40">
                  <c:v>1.9602631578947391E-5</c:v>
                </c:pt>
                <c:pt idx="41">
                  <c:v>1.9602631578947391E-5</c:v>
                </c:pt>
                <c:pt idx="42">
                  <c:v>1.9602631578947391E-5</c:v>
                </c:pt>
                <c:pt idx="43">
                  <c:v>1.9602631578947391E-5</c:v>
                </c:pt>
                <c:pt idx="44">
                  <c:v>1.9602631578947391E-5</c:v>
                </c:pt>
                <c:pt idx="45">
                  <c:v>1.9602631578947391E-5</c:v>
                </c:pt>
                <c:pt idx="46">
                  <c:v>1.9602631578947391E-5</c:v>
                </c:pt>
                <c:pt idx="47">
                  <c:v>1.9602631578947391E-5</c:v>
                </c:pt>
                <c:pt idx="48">
                  <c:v>1.9602631578947391E-5</c:v>
                </c:pt>
                <c:pt idx="49">
                  <c:v>1.9602631578947391E-5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E-4402-B4A0-DFCF12064E22}"/>
            </c:ext>
          </c:extLst>
        </c:ser>
        <c:ser>
          <c:idx val="6"/>
          <c:order val="2"/>
          <c:tx>
            <c:strRef>
              <c:f>'2 - Data'!$D$5</c:f>
              <c:strCache>
                <c:ptCount val="1"/>
                <c:pt idx="0">
                  <c:v>Nominal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'2 - Data'!$D$6:$D$55</c:f>
              <c:numCache>
                <c:formatCode>0.000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E-4402-B4A0-DFCF12064E22}"/>
            </c:ext>
          </c:extLst>
        </c:ser>
        <c:ser>
          <c:idx val="1"/>
          <c:order val="3"/>
          <c:tx>
            <c:strRef>
              <c:f>'2 - Data'!$E$5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val>
            <c:numRef>
              <c:f>'2 - Data'!$E$6:$E$55</c:f>
              <c:numCache>
                <c:formatCode>0.000</c:formatCode>
                <c:ptCount val="50"/>
                <c:pt idx="0">
                  <c:v>6.9459926642310031E-5</c:v>
                </c:pt>
                <c:pt idx="1">
                  <c:v>6.9459926642310031E-5</c:v>
                </c:pt>
                <c:pt idx="2">
                  <c:v>6.9459926642310031E-5</c:v>
                </c:pt>
                <c:pt idx="3">
                  <c:v>6.9459926642310031E-5</c:v>
                </c:pt>
                <c:pt idx="4">
                  <c:v>6.9459926642310031E-5</c:v>
                </c:pt>
                <c:pt idx="5">
                  <c:v>6.9459926642310031E-5</c:v>
                </c:pt>
                <c:pt idx="6">
                  <c:v>6.9459926642310031E-5</c:v>
                </c:pt>
                <c:pt idx="7">
                  <c:v>6.9459926642310031E-5</c:v>
                </c:pt>
                <c:pt idx="8">
                  <c:v>6.9459926642310031E-5</c:v>
                </c:pt>
                <c:pt idx="9">
                  <c:v>6.9459926642310031E-5</c:v>
                </c:pt>
                <c:pt idx="10">
                  <c:v>6.9459926642310031E-5</c:v>
                </c:pt>
                <c:pt idx="11">
                  <c:v>6.9459926642310031E-5</c:v>
                </c:pt>
                <c:pt idx="12">
                  <c:v>6.9459926642310031E-5</c:v>
                </c:pt>
                <c:pt idx="13">
                  <c:v>6.9459926642310031E-5</c:v>
                </c:pt>
                <c:pt idx="14">
                  <c:v>6.9459926642310031E-5</c:v>
                </c:pt>
                <c:pt idx="15">
                  <c:v>6.9459926642310031E-5</c:v>
                </c:pt>
                <c:pt idx="16">
                  <c:v>6.9459926642310031E-5</c:v>
                </c:pt>
                <c:pt idx="17">
                  <c:v>6.9459926642310031E-5</c:v>
                </c:pt>
                <c:pt idx="18">
                  <c:v>6.9459926642310031E-5</c:v>
                </c:pt>
                <c:pt idx="19">
                  <c:v>6.9459926642310031E-5</c:v>
                </c:pt>
                <c:pt idx="20">
                  <c:v>6.9459926642310031E-5</c:v>
                </c:pt>
                <c:pt idx="21">
                  <c:v>6.9459926642310031E-5</c:v>
                </c:pt>
                <c:pt idx="22">
                  <c:v>6.9459926642310031E-5</c:v>
                </c:pt>
                <c:pt idx="23">
                  <c:v>6.9459926642310031E-5</c:v>
                </c:pt>
                <c:pt idx="24">
                  <c:v>6.9459926642310031E-5</c:v>
                </c:pt>
                <c:pt idx="25">
                  <c:v>6.9459926642310031E-5</c:v>
                </c:pt>
                <c:pt idx="26">
                  <c:v>6.9459926642310031E-5</c:v>
                </c:pt>
                <c:pt idx="27">
                  <c:v>6.9459926642310031E-5</c:v>
                </c:pt>
                <c:pt idx="28">
                  <c:v>6.9459926642310031E-5</c:v>
                </c:pt>
                <c:pt idx="29">
                  <c:v>6.9459926642310031E-5</c:v>
                </c:pt>
                <c:pt idx="30">
                  <c:v>6.9459926642310031E-5</c:v>
                </c:pt>
                <c:pt idx="31">
                  <c:v>6.9459926642310031E-5</c:v>
                </c:pt>
                <c:pt idx="32">
                  <c:v>6.9459926642310031E-5</c:v>
                </c:pt>
                <c:pt idx="33">
                  <c:v>6.9459926642310031E-5</c:v>
                </c:pt>
                <c:pt idx="34">
                  <c:v>6.9459926642310031E-5</c:v>
                </c:pt>
                <c:pt idx="35">
                  <c:v>6.9459926642310031E-5</c:v>
                </c:pt>
                <c:pt idx="36">
                  <c:v>6.9459926642310031E-5</c:v>
                </c:pt>
                <c:pt idx="37">
                  <c:v>6.9459926642310031E-5</c:v>
                </c:pt>
                <c:pt idx="38">
                  <c:v>6.9459926642310031E-5</c:v>
                </c:pt>
                <c:pt idx="39">
                  <c:v>6.9459926642310031E-5</c:v>
                </c:pt>
                <c:pt idx="40">
                  <c:v>6.9459926642310031E-5</c:v>
                </c:pt>
                <c:pt idx="41">
                  <c:v>6.9459926642310031E-5</c:v>
                </c:pt>
                <c:pt idx="42">
                  <c:v>6.9459926642310031E-5</c:v>
                </c:pt>
                <c:pt idx="43">
                  <c:v>6.9459926642310031E-5</c:v>
                </c:pt>
                <c:pt idx="44">
                  <c:v>6.9459926642310031E-5</c:v>
                </c:pt>
                <c:pt idx="45">
                  <c:v>6.9459926642310031E-5</c:v>
                </c:pt>
                <c:pt idx="46">
                  <c:v>6.9459926642310031E-5</c:v>
                </c:pt>
                <c:pt idx="47">
                  <c:v>6.9459926642310031E-5</c:v>
                </c:pt>
                <c:pt idx="48">
                  <c:v>6.9459926642310031E-5</c:v>
                </c:pt>
                <c:pt idx="49">
                  <c:v>6.9459926642310031E-5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7E-4402-B4A0-DFCF12064E22}"/>
            </c:ext>
          </c:extLst>
        </c:ser>
        <c:ser>
          <c:idx val="2"/>
          <c:order val="4"/>
          <c:tx>
            <c:strRef>
              <c:f>'2 - Data'!$F$5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66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'2 - Data'!$F$6:$F$55</c:f>
              <c:numCache>
                <c:formatCode>0.000</c:formatCode>
                <c:ptCount val="50"/>
                <c:pt idx="0">
                  <c:v>-3.0254663484415248E-5</c:v>
                </c:pt>
                <c:pt idx="1">
                  <c:v>-3.0254663484415248E-5</c:v>
                </c:pt>
                <c:pt idx="2">
                  <c:v>-3.0254663484415248E-5</c:v>
                </c:pt>
                <c:pt idx="3">
                  <c:v>-3.0254663484415248E-5</c:v>
                </c:pt>
                <c:pt idx="4">
                  <c:v>-3.0254663484415248E-5</c:v>
                </c:pt>
                <c:pt idx="5">
                  <c:v>-3.0254663484415248E-5</c:v>
                </c:pt>
                <c:pt idx="6">
                  <c:v>-3.0254663484415248E-5</c:v>
                </c:pt>
                <c:pt idx="7">
                  <c:v>-3.0254663484415248E-5</c:v>
                </c:pt>
                <c:pt idx="8">
                  <c:v>-3.0254663484415248E-5</c:v>
                </c:pt>
                <c:pt idx="9">
                  <c:v>-3.0254663484415248E-5</c:v>
                </c:pt>
                <c:pt idx="10">
                  <c:v>-3.0254663484415248E-5</c:v>
                </c:pt>
                <c:pt idx="11">
                  <c:v>-3.0254663484415248E-5</c:v>
                </c:pt>
                <c:pt idx="12">
                  <c:v>-3.0254663484415248E-5</c:v>
                </c:pt>
                <c:pt idx="13">
                  <c:v>-3.0254663484415248E-5</c:v>
                </c:pt>
                <c:pt idx="14">
                  <c:v>-3.0254663484415248E-5</c:v>
                </c:pt>
                <c:pt idx="15">
                  <c:v>-3.0254663484415248E-5</c:v>
                </c:pt>
                <c:pt idx="16">
                  <c:v>-3.0254663484415248E-5</c:v>
                </c:pt>
                <c:pt idx="17">
                  <c:v>-3.0254663484415248E-5</c:v>
                </c:pt>
                <c:pt idx="18">
                  <c:v>-3.0254663484415248E-5</c:v>
                </c:pt>
                <c:pt idx="19">
                  <c:v>-3.0254663484415248E-5</c:v>
                </c:pt>
                <c:pt idx="20">
                  <c:v>-3.0254663484415248E-5</c:v>
                </c:pt>
                <c:pt idx="21">
                  <c:v>-3.0254663484415248E-5</c:v>
                </c:pt>
                <c:pt idx="22">
                  <c:v>-3.0254663484415248E-5</c:v>
                </c:pt>
                <c:pt idx="23">
                  <c:v>-3.0254663484415248E-5</c:v>
                </c:pt>
                <c:pt idx="24">
                  <c:v>-3.0254663484415248E-5</c:v>
                </c:pt>
                <c:pt idx="25">
                  <c:v>-3.0254663484415248E-5</c:v>
                </c:pt>
                <c:pt idx="26">
                  <c:v>-3.0254663484415248E-5</c:v>
                </c:pt>
                <c:pt idx="27">
                  <c:v>-3.0254663484415248E-5</c:v>
                </c:pt>
                <c:pt idx="28">
                  <c:v>-3.0254663484415248E-5</c:v>
                </c:pt>
                <c:pt idx="29">
                  <c:v>-3.0254663484415248E-5</c:v>
                </c:pt>
                <c:pt idx="30">
                  <c:v>-3.0254663484415248E-5</c:v>
                </c:pt>
                <c:pt idx="31">
                  <c:v>-3.0254663484415248E-5</c:v>
                </c:pt>
                <c:pt idx="32">
                  <c:v>-3.0254663484415248E-5</c:v>
                </c:pt>
                <c:pt idx="33">
                  <c:v>-3.0254663484415248E-5</c:v>
                </c:pt>
                <c:pt idx="34">
                  <c:v>-3.0254663484415248E-5</c:v>
                </c:pt>
                <c:pt idx="35">
                  <c:v>-3.0254663484415248E-5</c:v>
                </c:pt>
                <c:pt idx="36">
                  <c:v>-3.0254663484415248E-5</c:v>
                </c:pt>
                <c:pt idx="37">
                  <c:v>-3.0254663484415248E-5</c:v>
                </c:pt>
                <c:pt idx="38">
                  <c:v>-3.0254663484415248E-5</c:v>
                </c:pt>
                <c:pt idx="39">
                  <c:v>-3.0254663484415248E-5</c:v>
                </c:pt>
                <c:pt idx="40">
                  <c:v>-3.0254663484415248E-5</c:v>
                </c:pt>
                <c:pt idx="41">
                  <c:v>-3.0254663484415248E-5</c:v>
                </c:pt>
                <c:pt idx="42">
                  <c:v>-3.0254663484415248E-5</c:v>
                </c:pt>
                <c:pt idx="43">
                  <c:v>-3.0254663484415248E-5</c:v>
                </c:pt>
                <c:pt idx="44">
                  <c:v>-3.0254663484415248E-5</c:v>
                </c:pt>
                <c:pt idx="45">
                  <c:v>-3.0254663484415248E-5</c:v>
                </c:pt>
                <c:pt idx="46">
                  <c:v>-3.0254663484415248E-5</c:v>
                </c:pt>
                <c:pt idx="47">
                  <c:v>-3.0254663484415248E-5</c:v>
                </c:pt>
                <c:pt idx="48">
                  <c:v>-3.0254663484415248E-5</c:v>
                </c:pt>
                <c:pt idx="49">
                  <c:v>-3.0254663484415248E-5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7E-4402-B4A0-DFCF12064E22}"/>
            </c:ext>
          </c:extLst>
        </c:ser>
        <c:ser>
          <c:idx val="3"/>
          <c:order val="5"/>
          <c:tx>
            <c:strRef>
              <c:f>'2 - Data'!$G$5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'2 - Data'!$G$6:$G$55</c:f>
              <c:numCache>
                <c:formatCode>#,##0.00_ ;[Red]\-#,##0.00\ </c:formatCode>
                <c:ptCount val="5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7E-4402-B4A0-DFCF12064E22}"/>
            </c:ext>
          </c:extLst>
        </c:ser>
        <c:ser>
          <c:idx val="5"/>
          <c:order val="6"/>
          <c:tx>
            <c:strRef>
              <c:f>'2 - Data'!$H$5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'2 - Data'!$H$6:$H$55</c:f>
              <c:numCache>
                <c:formatCode>#,##0.00_ ;[Red]\-#,##0.00\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7E-4402-B4A0-DFCF12064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331376"/>
        <c:axId val="758331768"/>
      </c:lineChart>
      <c:catAx>
        <c:axId val="758331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31768"/>
        <c:crosses val="autoZero"/>
        <c:auto val="1"/>
        <c:lblAlgn val="ctr"/>
        <c:lblOffset val="100"/>
        <c:noMultiLvlLbl val="0"/>
      </c:catAx>
      <c:valAx>
        <c:axId val="758331768"/>
        <c:scaling>
          <c:orientation val="minMax"/>
          <c:max val="2.0000000000000006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3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88385984335244E-2"/>
          <c:y val="0.89409667541557303"/>
          <c:w val="0.9794425143349793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'2 - Data'!$P$5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'2 - Data'!$O$6:$O$36</c:f>
              <c:numCache>
                <c:formatCode>0.000</c:formatCode>
                <c:ptCount val="31"/>
                <c:pt idx="0">
                  <c:v>0</c:v>
                </c:pt>
                <c:pt idx="1">
                  <c:v>3.3333333333332955E-5</c:v>
                </c:pt>
                <c:pt idx="2">
                  <c:v>6.666666666666629E-5</c:v>
                </c:pt>
                <c:pt idx="3">
                  <c:v>9.9999999999999625E-5</c:v>
                </c:pt>
                <c:pt idx="4">
                  <c:v>1.3333333333333296E-4</c:v>
                </c:pt>
                <c:pt idx="5">
                  <c:v>1.6666666666666631E-4</c:v>
                </c:pt>
                <c:pt idx="6">
                  <c:v>1.9999999999999966E-4</c:v>
                </c:pt>
                <c:pt idx="7">
                  <c:v>2.3333333333333301E-4</c:v>
                </c:pt>
                <c:pt idx="8">
                  <c:v>2.6666666666666635E-4</c:v>
                </c:pt>
                <c:pt idx="9">
                  <c:v>2.999999999999997E-4</c:v>
                </c:pt>
                <c:pt idx="10">
                  <c:v>3.3333333333333305E-4</c:v>
                </c:pt>
                <c:pt idx="11">
                  <c:v>3.666666666666664E-4</c:v>
                </c:pt>
                <c:pt idx="12">
                  <c:v>3.9999999999999975E-4</c:v>
                </c:pt>
                <c:pt idx="13">
                  <c:v>4.333333333333331E-4</c:v>
                </c:pt>
                <c:pt idx="14">
                  <c:v>4.6666666666666645E-4</c:v>
                </c:pt>
                <c:pt idx="15">
                  <c:v>4.9999999999999979E-4</c:v>
                </c:pt>
                <c:pt idx="16">
                  <c:v>5.3333333333333314E-4</c:v>
                </c:pt>
                <c:pt idx="17">
                  <c:v>5.6666666666666649E-4</c:v>
                </c:pt>
                <c:pt idx="18">
                  <c:v>5.9999999999999984E-4</c:v>
                </c:pt>
                <c:pt idx="19">
                  <c:v>6.3333333333333319E-4</c:v>
                </c:pt>
                <c:pt idx="20">
                  <c:v>6.6666666666666654E-4</c:v>
                </c:pt>
                <c:pt idx="21">
                  <c:v>6.9999999999999988E-4</c:v>
                </c:pt>
                <c:pt idx="22">
                  <c:v>7.3333333333333323E-4</c:v>
                </c:pt>
                <c:pt idx="23">
                  <c:v>7.6666666666666658E-4</c:v>
                </c:pt>
                <c:pt idx="24">
                  <c:v>7.9999999999999993E-4</c:v>
                </c:pt>
                <c:pt idx="25">
                  <c:v>8.3333333333333328E-4</c:v>
                </c:pt>
                <c:pt idx="26">
                  <c:v>8.6666666666666663E-4</c:v>
                </c:pt>
                <c:pt idx="27">
                  <c:v>8.9999999999999998E-4</c:v>
                </c:pt>
                <c:pt idx="28">
                  <c:v>9.3333333333333332E-4</c:v>
                </c:pt>
                <c:pt idx="29">
                  <c:v>9.6666666666666667E-4</c:v>
                </c:pt>
                <c:pt idx="30">
                  <c:v>1E-3</c:v>
                </c:pt>
              </c:numCache>
            </c:numRef>
          </c:cat>
          <c:val>
            <c:numRef>
              <c:f>'2 - Data'!$P$6:$P$36</c:f>
              <c:numCache>
                <c:formatCode>0</c:formatCode>
                <c:ptCount val="31"/>
                <c:pt idx="0">
                  <c:v>43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0-4ABE-AD3F-35C50B92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43129104"/>
        <c:axId val="643124792"/>
      </c:barChart>
      <c:scatterChart>
        <c:scatterStyle val="lineMarker"/>
        <c:varyColors val="0"/>
        <c:ser>
          <c:idx val="1"/>
          <c:order val="1"/>
          <c:tx>
            <c:strRef>
              <c:f>'2 - Data'!$S$5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D0-4ABE-AD3F-35C50B927DCE}"/>
                </c:ext>
              </c:extLst>
            </c:dLbl>
            <c:dLbl>
              <c:idx val="1"/>
              <c:layout>
                <c:manualLayout>
                  <c:x val="-2.526485215778582E-2"/>
                  <c:y val="-3.762263050452027E-2"/>
                </c:manualLayout>
              </c:layout>
              <c:tx>
                <c:rich>
                  <a:bodyPr rot="0" spcFirstLastPara="1" vertOverflow="ellipsis" horzOverflow="clip" vert="horz" wrap="square" lIns="7200" tIns="7200" rIns="7200" bIns="720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AA5F305-4063-4C4F-80D1-C7B118ED26D6}" type="SERIESNAME">
                      <a:rPr lang="en-US"/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[SERIES NAME]</a:t>
                    </a:fld>
                    <a:endParaRPr 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DD0-4ABE-AD3F-35C50B927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'2 - Data'!$T$6:$T$7</c:f>
              <c:numCache>
                <c:formatCode>0</c:formatCode>
                <c:ptCount val="2"/>
                <c:pt idx="0">
                  <c:v>31</c:v>
                </c:pt>
                <c:pt idx="1">
                  <c:v>31</c:v>
                </c:pt>
              </c:numCache>
            </c:numRef>
          </c:xVal>
          <c:yVal>
            <c:numRef>
              <c:f>'2 - Data'!$S$6:$S$7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'2 - Data'!$W$8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3-7DD0-4ABE-AD3F-35C50B927DCE}"/>
            </c:ext>
          </c:extLst>
        </c:ser>
        <c:ser>
          <c:idx val="2"/>
          <c:order val="2"/>
          <c:tx>
            <c:strRef>
              <c:f>'2 - Data'!$S$9:$T$9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0-4ABE-AD3F-35C50B927DCE}"/>
                </c:ext>
              </c:extLst>
            </c:dLbl>
            <c:dLbl>
              <c:idx val="1"/>
              <c:layout>
                <c:manualLayout>
                  <c:x val="-3.3774643586322262E-2"/>
                  <c:y val="-3.2684358899582003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DD0-4ABE-AD3F-35C50B927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Data'!$T$10:$T$11</c:f>
              <c:numCache>
                <c:formatCode>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'2 - Data'!$S$10:$S$11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D0-4ABE-AD3F-35C50B927DCE}"/>
            </c:ext>
          </c:extLst>
        </c:ser>
        <c:ser>
          <c:idx val="3"/>
          <c:order val="3"/>
          <c:tx>
            <c:strRef>
              <c:f>'2 - Data'!$S$13:$T$13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0-4ABE-AD3F-35C50B927DCE}"/>
                </c:ext>
              </c:extLst>
            </c:dLbl>
            <c:dLbl>
              <c:idx val="1"/>
              <c:layout>
                <c:manualLayout>
                  <c:x val="-4.0110720693277126E-2"/>
                  <c:y val="-3.7906872752017109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7DD0-4ABE-AD3F-35C50B927DCE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Data'!$T$14:$T$15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'2 - Data'!$S$14:$S$15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D0-4ABE-AD3F-35C50B927DCE}"/>
            </c:ext>
          </c:extLst>
        </c:ser>
        <c:ser>
          <c:idx val="4"/>
          <c:order val="4"/>
          <c:tx>
            <c:strRef>
              <c:f>'2 - Data'!$S$17:$T$17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D0-4ABE-AD3F-35C50B927DCE}"/>
                </c:ext>
              </c:extLst>
            </c:dLbl>
            <c:dLbl>
              <c:idx val="1"/>
              <c:layout>
                <c:manualLayout>
                  <c:x val="-3.896520537702254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7DD0-4ABE-AD3F-35C50B927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7200" tIns="7200" rIns="7200" bIns="72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'2 - Data'!$T$18:$T$19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Data'!$S$18:$S$19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DD0-4ABE-AD3F-35C50B92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23224"/>
        <c:axId val="643128712"/>
      </c:scatterChart>
      <c:scatterChart>
        <c:scatterStyle val="smoothMarker"/>
        <c:varyColors val="0"/>
        <c:ser>
          <c:idx val="5"/>
          <c:order val="5"/>
          <c:tx>
            <c:strRef>
              <c:f>'2 - Data'!$Q$5</c:f>
              <c:strCache>
                <c:ptCount val="1"/>
                <c:pt idx="0">
                  <c:v>Curve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'2 - Data'!$N$6:$N$36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'2 - Data'!$Q$6:$Q$36</c:f>
              <c:numCache>
                <c:formatCode>0.0000</c:formatCode>
                <c:ptCount val="31"/>
                <c:pt idx="0">
                  <c:v>610767761.90719163</c:v>
                </c:pt>
                <c:pt idx="1">
                  <c:v>870486553.35832834</c:v>
                </c:pt>
                <c:pt idx="2">
                  <c:v>22208096.254455388</c:v>
                </c:pt>
                <c:pt idx="3">
                  <c:v>10142.006824520198</c:v>
                </c:pt>
                <c:pt idx="4">
                  <c:v>8.2908635737016484E-2</c:v>
                </c:pt>
                <c:pt idx="5">
                  <c:v>1.2132182717338984E-8</c:v>
                </c:pt>
                <c:pt idx="6">
                  <c:v>3.1779087223831926E-17</c:v>
                </c:pt>
                <c:pt idx="7">
                  <c:v>1.4900718104574278E-27</c:v>
                </c:pt>
                <c:pt idx="8">
                  <c:v>1.2506514227089304E-39</c:v>
                </c:pt>
                <c:pt idx="9">
                  <c:v>1.8790081653250161E-53</c:v>
                </c:pt>
                <c:pt idx="10">
                  <c:v>5.0534079157967527E-69</c:v>
                </c:pt>
                <c:pt idx="11">
                  <c:v>2.4327828655741183E-86</c:v>
                </c:pt>
                <c:pt idx="12">
                  <c:v>2.096455476389144E-105</c:v>
                </c:pt>
                <c:pt idx="13">
                  <c:v>3.2339346654766482E-126</c:v>
                </c:pt>
                <c:pt idx="14">
                  <c:v>8.9297673247520086E-149</c:v>
                </c:pt>
                <c:pt idx="15">
                  <c:v>4.4137969211312908E-173</c:v>
                </c:pt>
                <c:pt idx="16">
                  <c:v>3.9052411319187628E-199</c:v>
                </c:pt>
                <c:pt idx="17">
                  <c:v>6.1850991424160267E-227</c:v>
                </c:pt>
                <c:pt idx="18">
                  <c:v>1.7535121485766478E-256</c:v>
                </c:pt>
                <c:pt idx="19">
                  <c:v>8.8988563418081136E-288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DD0-4ABE-AD3F-35C50B927DCE}"/>
            </c:ext>
          </c:extLst>
        </c:ser>
        <c:ser>
          <c:idx val="6"/>
          <c:order val="6"/>
          <c:tx>
            <c:strRef>
              <c:f>'2 - Data'!$S$21:$T$21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D0-4ABE-AD3F-35C50B927DCE}"/>
                </c:ext>
              </c:extLst>
            </c:dLbl>
            <c:dLbl>
              <c:idx val="1"/>
              <c:layout>
                <c:manualLayout>
                  <c:x val="-5.309148405631487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7DD0-4ABE-AD3F-35C50B927DCE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Data'!$T$22:$T$23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Data'!$S$22:$S$23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DD0-4ABE-AD3F-35C50B92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23224"/>
        <c:axId val="643128712"/>
      </c:scatterChart>
      <c:catAx>
        <c:axId val="643129104"/>
        <c:scaling>
          <c:orientation val="minMax"/>
        </c:scaling>
        <c:delete val="0"/>
        <c:axPos val="b"/>
        <c:numFmt formatCode="0.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4792"/>
        <c:crosses val="autoZero"/>
        <c:auto val="1"/>
        <c:lblAlgn val="ctr"/>
        <c:lblOffset val="100"/>
        <c:noMultiLvlLbl val="0"/>
      </c:catAx>
      <c:valAx>
        <c:axId val="643124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9104"/>
        <c:crosses val="autoZero"/>
        <c:crossBetween val="between"/>
      </c:valAx>
      <c:valAx>
        <c:axId val="643128712"/>
        <c:scaling>
          <c:orientation val="minMax"/>
          <c:max val="1.05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3224"/>
        <c:crosses val="max"/>
        <c:crossBetween val="midCat"/>
      </c:valAx>
      <c:valAx>
        <c:axId val="6431232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4312871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'2 - Data'!$K$5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'2 - Data'!$K$6:$K$55</c:f>
              <c:numCache>
                <c:formatCode>0.000</c:formatCode>
                <c:ptCount val="50"/>
                <c:pt idx="0">
                  <c:v>1.2500000000000001E-5</c:v>
                </c:pt>
                <c:pt idx="1">
                  <c:v>1.08E-5</c:v>
                </c:pt>
                <c:pt idx="2">
                  <c:v>#N/A</c:v>
                </c:pt>
                <c:pt idx="3">
                  <c:v>1.1199999999999999E-5</c:v>
                </c:pt>
                <c:pt idx="4">
                  <c:v>4.4299999999999999E-5</c:v>
                </c:pt>
                <c:pt idx="5">
                  <c:v>3.3399999999999999E-5</c:v>
                </c:pt>
                <c:pt idx="6">
                  <c:v>1.42E-5</c:v>
                </c:pt>
                <c:pt idx="7">
                  <c:v>1.15E-5</c:v>
                </c:pt>
                <c:pt idx="8">
                  <c:v>1.8899999999999999E-5</c:v>
                </c:pt>
                <c:pt idx="9">
                  <c:v>1.38E-5</c:v>
                </c:pt>
                <c:pt idx="10">
                  <c:v>8.1000000000000004E-6</c:v>
                </c:pt>
                <c:pt idx="11">
                  <c:v>8.4999999999999999E-6</c:v>
                </c:pt>
                <c:pt idx="12">
                  <c:v>#N/A</c:v>
                </c:pt>
                <c:pt idx="13">
                  <c:v>7.9000000000000006E-6</c:v>
                </c:pt>
                <c:pt idx="14">
                  <c:v>1.9400000000000001E-5</c:v>
                </c:pt>
                <c:pt idx="15">
                  <c:v>7.4000000000000003E-6</c:v>
                </c:pt>
                <c:pt idx="16">
                  <c:v>9.7000000000000003E-6</c:v>
                </c:pt>
                <c:pt idx="17">
                  <c:v>1.63E-5</c:v>
                </c:pt>
                <c:pt idx="18">
                  <c:v>6.9E-6</c:v>
                </c:pt>
                <c:pt idx="19">
                  <c:v>6.1999999999999999E-6</c:v>
                </c:pt>
                <c:pt idx="20">
                  <c:v>1.4E-5</c:v>
                </c:pt>
                <c:pt idx="21">
                  <c:v>1.2999999999999999E-5</c:v>
                </c:pt>
                <c:pt idx="22">
                  <c:v>#N/A</c:v>
                </c:pt>
                <c:pt idx="23">
                  <c:v>1.26E-5</c:v>
                </c:pt>
                <c:pt idx="24">
                  <c:v>1.3499999999999999E-5</c:v>
                </c:pt>
                <c:pt idx="25">
                  <c:v>1.4600000000000001E-5</c:v>
                </c:pt>
                <c:pt idx="26">
                  <c:v>1.2E-5</c:v>
                </c:pt>
                <c:pt idx="27">
                  <c:v>1.33E-5</c:v>
                </c:pt>
                <c:pt idx="28">
                  <c:v>1.38E-5</c:v>
                </c:pt>
                <c:pt idx="29">
                  <c:v>1.08E-5</c:v>
                </c:pt>
                <c:pt idx="30">
                  <c:v>1.5699999999999999E-5</c:v>
                </c:pt>
                <c:pt idx="31">
                  <c:v>1.3499999999999999E-5</c:v>
                </c:pt>
                <c:pt idx="32">
                  <c:v>#N/A</c:v>
                </c:pt>
                <c:pt idx="33">
                  <c:v>2.02E-5</c:v>
                </c:pt>
                <c:pt idx="34">
                  <c:v>1.8099999999999999E-5</c:v>
                </c:pt>
                <c:pt idx="35">
                  <c:v>1.56E-5</c:v>
                </c:pt>
                <c:pt idx="36">
                  <c:v>1.4600000000000001E-5</c:v>
                </c:pt>
                <c:pt idx="37">
                  <c:v>2.69E-5</c:v>
                </c:pt>
                <c:pt idx="38">
                  <c:v>1.29E-5</c:v>
                </c:pt>
                <c:pt idx="39">
                  <c:v>1.26E-5</c:v>
                </c:pt>
                <c:pt idx="40">
                  <c:v>6.7000000000000002E-6</c:v>
                </c:pt>
                <c:pt idx="41">
                  <c:v>5.4E-6</c:v>
                </c:pt>
                <c:pt idx="42">
                  <c:v>#N/A</c:v>
                </c:pt>
                <c:pt idx="43">
                  <c:v>5.4999999999999999E-6</c:v>
                </c:pt>
                <c:pt idx="44">
                  <c:v>5.3000000000000001E-6</c:v>
                </c:pt>
                <c:pt idx="45">
                  <c:v>5.8000000000000004E-6</c:v>
                </c:pt>
                <c:pt idx="46">
                  <c:v>4.8999999999999997E-6</c:v>
                </c:pt>
                <c:pt idx="47">
                  <c:v>5.5999999999999997E-6</c:v>
                </c:pt>
                <c:pt idx="48">
                  <c:v>5.2000000000000002E-6</c:v>
                </c:pt>
                <c:pt idx="49">
                  <c:v>5.4999999999999999E-6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6-495E-B4E2-5AC2D3D02AAE}"/>
            </c:ext>
          </c:extLst>
        </c:ser>
        <c:ser>
          <c:idx val="0"/>
          <c:order val="1"/>
          <c:tx>
            <c:strRef>
              <c:f>'2 - Data'!$C$5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'2 - Data'!$C$6:$C$55</c:f>
              <c:numCache>
                <c:formatCode>0.000</c:formatCode>
                <c:ptCount val="50"/>
                <c:pt idx="0">
                  <c:v>1.9602631578947391E-5</c:v>
                </c:pt>
                <c:pt idx="1">
                  <c:v>1.9602631578947391E-5</c:v>
                </c:pt>
                <c:pt idx="2">
                  <c:v>1.9602631578947391E-5</c:v>
                </c:pt>
                <c:pt idx="3">
                  <c:v>1.9602631578947391E-5</c:v>
                </c:pt>
                <c:pt idx="4">
                  <c:v>1.9602631578947391E-5</c:v>
                </c:pt>
                <c:pt idx="5">
                  <c:v>1.9602631578947391E-5</c:v>
                </c:pt>
                <c:pt idx="6">
                  <c:v>1.9602631578947391E-5</c:v>
                </c:pt>
                <c:pt idx="7">
                  <c:v>1.9602631578947391E-5</c:v>
                </c:pt>
                <c:pt idx="8">
                  <c:v>1.9602631578947391E-5</c:v>
                </c:pt>
                <c:pt idx="9">
                  <c:v>1.9602631578947391E-5</c:v>
                </c:pt>
                <c:pt idx="10">
                  <c:v>1.9602631578947391E-5</c:v>
                </c:pt>
                <c:pt idx="11">
                  <c:v>1.9602631578947391E-5</c:v>
                </c:pt>
                <c:pt idx="12">
                  <c:v>1.9602631578947391E-5</c:v>
                </c:pt>
                <c:pt idx="13">
                  <c:v>1.9602631578947391E-5</c:v>
                </c:pt>
                <c:pt idx="14">
                  <c:v>1.9602631578947391E-5</c:v>
                </c:pt>
                <c:pt idx="15">
                  <c:v>1.9602631578947391E-5</c:v>
                </c:pt>
                <c:pt idx="16">
                  <c:v>1.9602631578947391E-5</c:v>
                </c:pt>
                <c:pt idx="17">
                  <c:v>1.9602631578947391E-5</c:v>
                </c:pt>
                <c:pt idx="18">
                  <c:v>1.9602631578947391E-5</c:v>
                </c:pt>
                <c:pt idx="19">
                  <c:v>1.9602631578947391E-5</c:v>
                </c:pt>
                <c:pt idx="20">
                  <c:v>1.9602631578947391E-5</c:v>
                </c:pt>
                <c:pt idx="21">
                  <c:v>1.9602631578947391E-5</c:v>
                </c:pt>
                <c:pt idx="22">
                  <c:v>1.9602631578947391E-5</c:v>
                </c:pt>
                <c:pt idx="23">
                  <c:v>1.9602631578947391E-5</c:v>
                </c:pt>
                <c:pt idx="24">
                  <c:v>1.9602631578947391E-5</c:v>
                </c:pt>
                <c:pt idx="25">
                  <c:v>1.9602631578947391E-5</c:v>
                </c:pt>
                <c:pt idx="26">
                  <c:v>1.9602631578947391E-5</c:v>
                </c:pt>
                <c:pt idx="27">
                  <c:v>1.9602631578947391E-5</c:v>
                </c:pt>
                <c:pt idx="28">
                  <c:v>1.9602631578947391E-5</c:v>
                </c:pt>
                <c:pt idx="29">
                  <c:v>1.9602631578947391E-5</c:v>
                </c:pt>
                <c:pt idx="30">
                  <c:v>1.9602631578947391E-5</c:v>
                </c:pt>
                <c:pt idx="31">
                  <c:v>1.9602631578947391E-5</c:v>
                </c:pt>
                <c:pt idx="32">
                  <c:v>1.9602631578947391E-5</c:v>
                </c:pt>
                <c:pt idx="33">
                  <c:v>1.9602631578947391E-5</c:v>
                </c:pt>
                <c:pt idx="34">
                  <c:v>1.9602631578947391E-5</c:v>
                </c:pt>
                <c:pt idx="35">
                  <c:v>1.9602631578947391E-5</c:v>
                </c:pt>
                <c:pt idx="36">
                  <c:v>1.9602631578947391E-5</c:v>
                </c:pt>
                <c:pt idx="37">
                  <c:v>1.9602631578947391E-5</c:v>
                </c:pt>
                <c:pt idx="38">
                  <c:v>1.9602631578947391E-5</c:v>
                </c:pt>
                <c:pt idx="39">
                  <c:v>1.9602631578947391E-5</c:v>
                </c:pt>
                <c:pt idx="40">
                  <c:v>1.9602631578947391E-5</c:v>
                </c:pt>
                <c:pt idx="41">
                  <c:v>1.9602631578947391E-5</c:v>
                </c:pt>
                <c:pt idx="42">
                  <c:v>1.9602631578947391E-5</c:v>
                </c:pt>
                <c:pt idx="43">
                  <c:v>1.9602631578947391E-5</c:v>
                </c:pt>
                <c:pt idx="44">
                  <c:v>1.9602631578947391E-5</c:v>
                </c:pt>
                <c:pt idx="45">
                  <c:v>1.9602631578947391E-5</c:v>
                </c:pt>
                <c:pt idx="46">
                  <c:v>1.9602631578947391E-5</c:v>
                </c:pt>
                <c:pt idx="47">
                  <c:v>1.9602631578947391E-5</c:v>
                </c:pt>
                <c:pt idx="48">
                  <c:v>1.9602631578947391E-5</c:v>
                </c:pt>
                <c:pt idx="49">
                  <c:v>1.9602631578947391E-5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6-495E-B4E2-5AC2D3D02AAE}"/>
            </c:ext>
          </c:extLst>
        </c:ser>
        <c:ser>
          <c:idx val="6"/>
          <c:order val="2"/>
          <c:tx>
            <c:strRef>
              <c:f>'2 - Data'!$D$5</c:f>
              <c:strCache>
                <c:ptCount val="1"/>
                <c:pt idx="0">
                  <c:v>Nominal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'2 - Data'!$D$6:$D$55</c:f>
              <c:numCache>
                <c:formatCode>0.000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6-495E-B4E2-5AC2D3D02AAE}"/>
            </c:ext>
          </c:extLst>
        </c:ser>
        <c:ser>
          <c:idx val="1"/>
          <c:order val="3"/>
          <c:tx>
            <c:strRef>
              <c:f>'2 - Data'!$E$5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val>
            <c:numRef>
              <c:f>'2 - Data'!$E$6:$E$55</c:f>
              <c:numCache>
                <c:formatCode>0.000</c:formatCode>
                <c:ptCount val="50"/>
                <c:pt idx="0">
                  <c:v>6.9459926642310031E-5</c:v>
                </c:pt>
                <c:pt idx="1">
                  <c:v>6.9459926642310031E-5</c:v>
                </c:pt>
                <c:pt idx="2">
                  <c:v>6.9459926642310031E-5</c:v>
                </c:pt>
                <c:pt idx="3">
                  <c:v>6.9459926642310031E-5</c:v>
                </c:pt>
                <c:pt idx="4">
                  <c:v>6.9459926642310031E-5</c:v>
                </c:pt>
                <c:pt idx="5">
                  <c:v>6.9459926642310031E-5</c:v>
                </c:pt>
                <c:pt idx="6">
                  <c:v>6.9459926642310031E-5</c:v>
                </c:pt>
                <c:pt idx="7">
                  <c:v>6.9459926642310031E-5</c:v>
                </c:pt>
                <c:pt idx="8">
                  <c:v>6.9459926642310031E-5</c:v>
                </c:pt>
                <c:pt idx="9">
                  <c:v>6.9459926642310031E-5</c:v>
                </c:pt>
                <c:pt idx="10">
                  <c:v>6.9459926642310031E-5</c:v>
                </c:pt>
                <c:pt idx="11">
                  <c:v>6.9459926642310031E-5</c:v>
                </c:pt>
                <c:pt idx="12">
                  <c:v>6.9459926642310031E-5</c:v>
                </c:pt>
                <c:pt idx="13">
                  <c:v>6.9459926642310031E-5</c:v>
                </c:pt>
                <c:pt idx="14">
                  <c:v>6.9459926642310031E-5</c:v>
                </c:pt>
                <c:pt idx="15">
                  <c:v>6.9459926642310031E-5</c:v>
                </c:pt>
                <c:pt idx="16">
                  <c:v>6.9459926642310031E-5</c:v>
                </c:pt>
                <c:pt idx="17">
                  <c:v>6.9459926642310031E-5</c:v>
                </c:pt>
                <c:pt idx="18">
                  <c:v>6.9459926642310031E-5</c:v>
                </c:pt>
                <c:pt idx="19">
                  <c:v>6.9459926642310031E-5</c:v>
                </c:pt>
                <c:pt idx="20">
                  <c:v>6.9459926642310031E-5</c:v>
                </c:pt>
                <c:pt idx="21">
                  <c:v>6.9459926642310031E-5</c:v>
                </c:pt>
                <c:pt idx="22">
                  <c:v>6.9459926642310031E-5</c:v>
                </c:pt>
                <c:pt idx="23">
                  <c:v>6.9459926642310031E-5</c:v>
                </c:pt>
                <c:pt idx="24">
                  <c:v>6.9459926642310031E-5</c:v>
                </c:pt>
                <c:pt idx="25">
                  <c:v>6.9459926642310031E-5</c:v>
                </c:pt>
                <c:pt idx="26">
                  <c:v>6.9459926642310031E-5</c:v>
                </c:pt>
                <c:pt idx="27">
                  <c:v>6.9459926642310031E-5</c:v>
                </c:pt>
                <c:pt idx="28">
                  <c:v>6.9459926642310031E-5</c:v>
                </c:pt>
                <c:pt idx="29">
                  <c:v>6.9459926642310031E-5</c:v>
                </c:pt>
                <c:pt idx="30">
                  <c:v>6.9459926642310031E-5</c:v>
                </c:pt>
                <c:pt idx="31">
                  <c:v>6.9459926642310031E-5</c:v>
                </c:pt>
                <c:pt idx="32">
                  <c:v>6.9459926642310031E-5</c:v>
                </c:pt>
                <c:pt idx="33">
                  <c:v>6.9459926642310031E-5</c:v>
                </c:pt>
                <c:pt idx="34">
                  <c:v>6.9459926642310031E-5</c:v>
                </c:pt>
                <c:pt idx="35">
                  <c:v>6.9459926642310031E-5</c:v>
                </c:pt>
                <c:pt idx="36">
                  <c:v>6.9459926642310031E-5</c:v>
                </c:pt>
                <c:pt idx="37">
                  <c:v>6.9459926642310031E-5</c:v>
                </c:pt>
                <c:pt idx="38">
                  <c:v>6.9459926642310031E-5</c:v>
                </c:pt>
                <c:pt idx="39">
                  <c:v>6.9459926642310031E-5</c:v>
                </c:pt>
                <c:pt idx="40">
                  <c:v>6.9459926642310031E-5</c:v>
                </c:pt>
                <c:pt idx="41">
                  <c:v>6.9459926642310031E-5</c:v>
                </c:pt>
                <c:pt idx="42">
                  <c:v>6.9459926642310031E-5</c:v>
                </c:pt>
                <c:pt idx="43">
                  <c:v>6.9459926642310031E-5</c:v>
                </c:pt>
                <c:pt idx="44">
                  <c:v>6.9459926642310031E-5</c:v>
                </c:pt>
                <c:pt idx="45">
                  <c:v>6.9459926642310031E-5</c:v>
                </c:pt>
                <c:pt idx="46">
                  <c:v>6.9459926642310031E-5</c:v>
                </c:pt>
                <c:pt idx="47">
                  <c:v>6.9459926642310031E-5</c:v>
                </c:pt>
                <c:pt idx="48">
                  <c:v>6.9459926642310031E-5</c:v>
                </c:pt>
                <c:pt idx="49">
                  <c:v>6.9459926642310031E-5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6-495E-B4E2-5AC2D3D02AAE}"/>
            </c:ext>
          </c:extLst>
        </c:ser>
        <c:ser>
          <c:idx val="2"/>
          <c:order val="4"/>
          <c:tx>
            <c:strRef>
              <c:f>'2 - Data'!$F$5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66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'2 - Data'!$F$6:$F$55</c:f>
              <c:numCache>
                <c:formatCode>0.000</c:formatCode>
                <c:ptCount val="50"/>
                <c:pt idx="0">
                  <c:v>-3.0254663484415248E-5</c:v>
                </c:pt>
                <c:pt idx="1">
                  <c:v>-3.0254663484415248E-5</c:v>
                </c:pt>
                <c:pt idx="2">
                  <c:v>-3.0254663484415248E-5</c:v>
                </c:pt>
                <c:pt idx="3">
                  <c:v>-3.0254663484415248E-5</c:v>
                </c:pt>
                <c:pt idx="4">
                  <c:v>-3.0254663484415248E-5</c:v>
                </c:pt>
                <c:pt idx="5">
                  <c:v>-3.0254663484415248E-5</c:v>
                </c:pt>
                <c:pt idx="6">
                  <c:v>-3.0254663484415248E-5</c:v>
                </c:pt>
                <c:pt idx="7">
                  <c:v>-3.0254663484415248E-5</c:v>
                </c:pt>
                <c:pt idx="8">
                  <c:v>-3.0254663484415248E-5</c:v>
                </c:pt>
                <c:pt idx="9">
                  <c:v>-3.0254663484415248E-5</c:v>
                </c:pt>
                <c:pt idx="10">
                  <c:v>-3.0254663484415248E-5</c:v>
                </c:pt>
                <c:pt idx="11">
                  <c:v>-3.0254663484415248E-5</c:v>
                </c:pt>
                <c:pt idx="12">
                  <c:v>-3.0254663484415248E-5</c:v>
                </c:pt>
                <c:pt idx="13">
                  <c:v>-3.0254663484415248E-5</c:v>
                </c:pt>
                <c:pt idx="14">
                  <c:v>-3.0254663484415248E-5</c:v>
                </c:pt>
                <c:pt idx="15">
                  <c:v>-3.0254663484415248E-5</c:v>
                </c:pt>
                <c:pt idx="16">
                  <c:v>-3.0254663484415248E-5</c:v>
                </c:pt>
                <c:pt idx="17">
                  <c:v>-3.0254663484415248E-5</c:v>
                </c:pt>
                <c:pt idx="18">
                  <c:v>-3.0254663484415248E-5</c:v>
                </c:pt>
                <c:pt idx="19">
                  <c:v>-3.0254663484415248E-5</c:v>
                </c:pt>
                <c:pt idx="20">
                  <c:v>-3.0254663484415248E-5</c:v>
                </c:pt>
                <c:pt idx="21">
                  <c:v>-3.0254663484415248E-5</c:v>
                </c:pt>
                <c:pt idx="22">
                  <c:v>-3.0254663484415248E-5</c:v>
                </c:pt>
                <c:pt idx="23">
                  <c:v>-3.0254663484415248E-5</c:v>
                </c:pt>
                <c:pt idx="24">
                  <c:v>-3.0254663484415248E-5</c:v>
                </c:pt>
                <c:pt idx="25">
                  <c:v>-3.0254663484415248E-5</c:v>
                </c:pt>
                <c:pt idx="26">
                  <c:v>-3.0254663484415248E-5</c:v>
                </c:pt>
                <c:pt idx="27">
                  <c:v>-3.0254663484415248E-5</c:v>
                </c:pt>
                <c:pt idx="28">
                  <c:v>-3.0254663484415248E-5</c:v>
                </c:pt>
                <c:pt idx="29">
                  <c:v>-3.0254663484415248E-5</c:v>
                </c:pt>
                <c:pt idx="30">
                  <c:v>-3.0254663484415248E-5</c:v>
                </c:pt>
                <c:pt idx="31">
                  <c:v>-3.0254663484415248E-5</c:v>
                </c:pt>
                <c:pt idx="32">
                  <c:v>-3.0254663484415248E-5</c:v>
                </c:pt>
                <c:pt idx="33">
                  <c:v>-3.0254663484415248E-5</c:v>
                </c:pt>
                <c:pt idx="34">
                  <c:v>-3.0254663484415248E-5</c:v>
                </c:pt>
                <c:pt idx="35">
                  <c:v>-3.0254663484415248E-5</c:v>
                </c:pt>
                <c:pt idx="36">
                  <c:v>-3.0254663484415248E-5</c:v>
                </c:pt>
                <c:pt idx="37">
                  <c:v>-3.0254663484415248E-5</c:v>
                </c:pt>
                <c:pt idx="38">
                  <c:v>-3.0254663484415248E-5</c:v>
                </c:pt>
                <c:pt idx="39">
                  <c:v>-3.0254663484415248E-5</c:v>
                </c:pt>
                <c:pt idx="40">
                  <c:v>-3.0254663484415248E-5</c:v>
                </c:pt>
                <c:pt idx="41">
                  <c:v>-3.0254663484415248E-5</c:v>
                </c:pt>
                <c:pt idx="42">
                  <c:v>-3.0254663484415248E-5</c:v>
                </c:pt>
                <c:pt idx="43">
                  <c:v>-3.0254663484415248E-5</c:v>
                </c:pt>
                <c:pt idx="44">
                  <c:v>-3.0254663484415248E-5</c:v>
                </c:pt>
                <c:pt idx="45">
                  <c:v>-3.0254663484415248E-5</c:v>
                </c:pt>
                <c:pt idx="46">
                  <c:v>-3.0254663484415248E-5</c:v>
                </c:pt>
                <c:pt idx="47">
                  <c:v>-3.0254663484415248E-5</c:v>
                </c:pt>
                <c:pt idx="48">
                  <c:v>-3.0254663484415248E-5</c:v>
                </c:pt>
                <c:pt idx="49">
                  <c:v>-3.0254663484415248E-5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F6-495E-B4E2-5AC2D3D02AAE}"/>
            </c:ext>
          </c:extLst>
        </c:ser>
        <c:ser>
          <c:idx val="3"/>
          <c:order val="5"/>
          <c:tx>
            <c:strRef>
              <c:f>'2 - Data'!$G$5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'2 - Data'!$G$6:$G$55</c:f>
              <c:numCache>
                <c:formatCode>#,##0.00_ ;[Red]\-#,##0.00\ </c:formatCode>
                <c:ptCount val="5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6-495E-B4E2-5AC2D3D02AAE}"/>
            </c:ext>
          </c:extLst>
        </c:ser>
        <c:ser>
          <c:idx val="5"/>
          <c:order val="6"/>
          <c:tx>
            <c:strRef>
              <c:f>'2 - Data'!$H$5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'2 - Data'!$H$6:$H$55</c:f>
              <c:numCache>
                <c:formatCode>#,##0.00_ ;[Red]\-#,##0.00\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F6-495E-B4E2-5AC2D3D0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331376"/>
        <c:axId val="758331768"/>
      </c:lineChart>
      <c:catAx>
        <c:axId val="758331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31768"/>
        <c:crosses val="autoZero"/>
        <c:auto val="1"/>
        <c:lblAlgn val="ctr"/>
        <c:lblOffset val="100"/>
        <c:noMultiLvlLbl val="0"/>
      </c:catAx>
      <c:valAx>
        <c:axId val="758331768"/>
        <c:scaling>
          <c:orientation val="minMax"/>
          <c:max val="2.0000000000000006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3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88385984335244E-2"/>
          <c:y val="0.89409667541557303"/>
          <c:w val="0.9794425143349793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'2 - Data'!$P$5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'2 - Data'!$O$6:$O$36</c:f>
              <c:numCache>
                <c:formatCode>0.000</c:formatCode>
                <c:ptCount val="31"/>
                <c:pt idx="0">
                  <c:v>0</c:v>
                </c:pt>
                <c:pt idx="1">
                  <c:v>3.3333333333332955E-5</c:v>
                </c:pt>
                <c:pt idx="2">
                  <c:v>6.666666666666629E-5</c:v>
                </c:pt>
                <c:pt idx="3">
                  <c:v>9.9999999999999625E-5</c:v>
                </c:pt>
                <c:pt idx="4">
                  <c:v>1.3333333333333296E-4</c:v>
                </c:pt>
                <c:pt idx="5">
                  <c:v>1.6666666666666631E-4</c:v>
                </c:pt>
                <c:pt idx="6">
                  <c:v>1.9999999999999966E-4</c:v>
                </c:pt>
                <c:pt idx="7">
                  <c:v>2.3333333333333301E-4</c:v>
                </c:pt>
                <c:pt idx="8">
                  <c:v>2.6666666666666635E-4</c:v>
                </c:pt>
                <c:pt idx="9">
                  <c:v>2.999999999999997E-4</c:v>
                </c:pt>
                <c:pt idx="10">
                  <c:v>3.3333333333333305E-4</c:v>
                </c:pt>
                <c:pt idx="11">
                  <c:v>3.666666666666664E-4</c:v>
                </c:pt>
                <c:pt idx="12">
                  <c:v>3.9999999999999975E-4</c:v>
                </c:pt>
                <c:pt idx="13">
                  <c:v>4.333333333333331E-4</c:v>
                </c:pt>
                <c:pt idx="14">
                  <c:v>4.6666666666666645E-4</c:v>
                </c:pt>
                <c:pt idx="15">
                  <c:v>4.9999999999999979E-4</c:v>
                </c:pt>
                <c:pt idx="16">
                  <c:v>5.3333333333333314E-4</c:v>
                </c:pt>
                <c:pt idx="17">
                  <c:v>5.6666666666666649E-4</c:v>
                </c:pt>
                <c:pt idx="18">
                  <c:v>5.9999999999999984E-4</c:v>
                </c:pt>
                <c:pt idx="19">
                  <c:v>6.3333333333333319E-4</c:v>
                </c:pt>
                <c:pt idx="20">
                  <c:v>6.6666666666666654E-4</c:v>
                </c:pt>
                <c:pt idx="21">
                  <c:v>6.9999999999999988E-4</c:v>
                </c:pt>
                <c:pt idx="22">
                  <c:v>7.3333333333333323E-4</c:v>
                </c:pt>
                <c:pt idx="23">
                  <c:v>7.6666666666666658E-4</c:v>
                </c:pt>
                <c:pt idx="24">
                  <c:v>7.9999999999999993E-4</c:v>
                </c:pt>
                <c:pt idx="25">
                  <c:v>8.3333333333333328E-4</c:v>
                </c:pt>
                <c:pt idx="26">
                  <c:v>8.6666666666666663E-4</c:v>
                </c:pt>
                <c:pt idx="27">
                  <c:v>8.9999999999999998E-4</c:v>
                </c:pt>
                <c:pt idx="28">
                  <c:v>9.3333333333333332E-4</c:v>
                </c:pt>
                <c:pt idx="29">
                  <c:v>9.6666666666666667E-4</c:v>
                </c:pt>
                <c:pt idx="30">
                  <c:v>1E-3</c:v>
                </c:pt>
              </c:numCache>
            </c:numRef>
          </c:cat>
          <c:val>
            <c:numRef>
              <c:f>'2 - Data'!$P$6:$P$36</c:f>
              <c:numCache>
                <c:formatCode>0</c:formatCode>
                <c:ptCount val="31"/>
                <c:pt idx="0">
                  <c:v>43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D-44EC-9FCD-C8C69D42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43129104"/>
        <c:axId val="643124792"/>
      </c:barChart>
      <c:scatterChart>
        <c:scatterStyle val="lineMarker"/>
        <c:varyColors val="0"/>
        <c:ser>
          <c:idx val="1"/>
          <c:order val="1"/>
          <c:tx>
            <c:strRef>
              <c:f>'2 - Data'!$S$5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D-44EC-9FCD-C8C69D42F3BE}"/>
                </c:ext>
              </c:extLst>
            </c:dLbl>
            <c:dLbl>
              <c:idx val="1"/>
              <c:layout>
                <c:manualLayout>
                  <c:x val="-2.526485215778582E-2"/>
                  <c:y val="-3.762263050452027E-2"/>
                </c:manualLayout>
              </c:layout>
              <c:tx>
                <c:rich>
                  <a:bodyPr rot="0" spcFirstLastPara="1" vertOverflow="ellipsis" horzOverflow="clip" vert="horz" wrap="square" lIns="7200" tIns="7200" rIns="7200" bIns="720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A93243-803E-4A8A-BE56-C67BFE2EEA72}" type="SERIESNAME">
                      <a:rPr lang="en-US"/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[SERIES NAME]</a:t>
                    </a:fld>
                    <a:endParaRPr 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A3D-44EC-9FCD-C8C69D42F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'2 - Data'!$T$6:$T$7</c:f>
              <c:numCache>
                <c:formatCode>0</c:formatCode>
                <c:ptCount val="2"/>
                <c:pt idx="0">
                  <c:v>31</c:v>
                </c:pt>
                <c:pt idx="1">
                  <c:v>31</c:v>
                </c:pt>
              </c:numCache>
            </c:numRef>
          </c:xVal>
          <c:yVal>
            <c:numRef>
              <c:f>'2 - Data'!$S$6:$S$7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'2 - Data'!$W$8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3-0A3D-44EC-9FCD-C8C69D42F3BE}"/>
            </c:ext>
          </c:extLst>
        </c:ser>
        <c:ser>
          <c:idx val="2"/>
          <c:order val="2"/>
          <c:tx>
            <c:strRef>
              <c:f>'2 - Data'!$S$9:$T$9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D-44EC-9FCD-C8C69D42F3BE}"/>
                </c:ext>
              </c:extLst>
            </c:dLbl>
            <c:dLbl>
              <c:idx val="1"/>
              <c:layout>
                <c:manualLayout>
                  <c:x val="-3.3774643586322262E-2"/>
                  <c:y val="-3.2684358899582003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0A3D-44EC-9FCD-C8C69D42F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Data'!$T$10:$T$11</c:f>
              <c:numCache>
                <c:formatCode>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'2 - Data'!$S$10:$S$11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D-44EC-9FCD-C8C69D42F3BE}"/>
            </c:ext>
          </c:extLst>
        </c:ser>
        <c:ser>
          <c:idx val="3"/>
          <c:order val="3"/>
          <c:tx>
            <c:strRef>
              <c:f>'2 - Data'!$S$13:$T$13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D-44EC-9FCD-C8C69D42F3BE}"/>
                </c:ext>
              </c:extLst>
            </c:dLbl>
            <c:dLbl>
              <c:idx val="1"/>
              <c:layout>
                <c:manualLayout>
                  <c:x val="-4.0110720693277126E-2"/>
                  <c:y val="-3.7906872752017109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0A3D-44EC-9FCD-C8C69D42F3BE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Data'!$T$14:$T$15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'2 - Data'!$S$14:$S$15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3D-44EC-9FCD-C8C69D42F3BE}"/>
            </c:ext>
          </c:extLst>
        </c:ser>
        <c:ser>
          <c:idx val="4"/>
          <c:order val="4"/>
          <c:tx>
            <c:strRef>
              <c:f>'2 - Data'!$S$17:$T$17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3D-44EC-9FCD-C8C69D42F3BE}"/>
                </c:ext>
              </c:extLst>
            </c:dLbl>
            <c:dLbl>
              <c:idx val="1"/>
              <c:layout>
                <c:manualLayout>
                  <c:x val="-3.896520537702254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0A3D-44EC-9FCD-C8C69D42F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7200" tIns="7200" rIns="7200" bIns="72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'2 - Data'!$T$18:$T$19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Data'!$S$18:$S$19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A3D-44EC-9FCD-C8C69D42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23224"/>
        <c:axId val="643128712"/>
      </c:scatterChart>
      <c:scatterChart>
        <c:scatterStyle val="smoothMarker"/>
        <c:varyColors val="0"/>
        <c:ser>
          <c:idx val="5"/>
          <c:order val="5"/>
          <c:tx>
            <c:strRef>
              <c:f>'2 - Data'!$Q$5</c:f>
              <c:strCache>
                <c:ptCount val="1"/>
                <c:pt idx="0">
                  <c:v>Curve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'2 - Data'!$N$6:$N$36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'2 - Data'!$Q$6:$Q$36</c:f>
              <c:numCache>
                <c:formatCode>0.0000</c:formatCode>
                <c:ptCount val="31"/>
                <c:pt idx="0">
                  <c:v>610767761.90719163</c:v>
                </c:pt>
                <c:pt idx="1">
                  <c:v>870486553.35832834</c:v>
                </c:pt>
                <c:pt idx="2">
                  <c:v>22208096.254455388</c:v>
                </c:pt>
                <c:pt idx="3">
                  <c:v>10142.006824520198</c:v>
                </c:pt>
                <c:pt idx="4">
                  <c:v>8.2908635737016484E-2</c:v>
                </c:pt>
                <c:pt idx="5">
                  <c:v>1.2132182717338984E-8</c:v>
                </c:pt>
                <c:pt idx="6">
                  <c:v>3.1779087223831926E-17</c:v>
                </c:pt>
                <c:pt idx="7">
                  <c:v>1.4900718104574278E-27</c:v>
                </c:pt>
                <c:pt idx="8">
                  <c:v>1.2506514227089304E-39</c:v>
                </c:pt>
                <c:pt idx="9">
                  <c:v>1.8790081653250161E-53</c:v>
                </c:pt>
                <c:pt idx="10">
                  <c:v>5.0534079157967527E-69</c:v>
                </c:pt>
                <c:pt idx="11">
                  <c:v>2.4327828655741183E-86</c:v>
                </c:pt>
                <c:pt idx="12">
                  <c:v>2.096455476389144E-105</c:v>
                </c:pt>
                <c:pt idx="13">
                  <c:v>3.2339346654766482E-126</c:v>
                </c:pt>
                <c:pt idx="14">
                  <c:v>8.9297673247520086E-149</c:v>
                </c:pt>
                <c:pt idx="15">
                  <c:v>4.4137969211312908E-173</c:v>
                </c:pt>
                <c:pt idx="16">
                  <c:v>3.9052411319187628E-199</c:v>
                </c:pt>
                <c:pt idx="17">
                  <c:v>6.1850991424160267E-227</c:v>
                </c:pt>
                <c:pt idx="18">
                  <c:v>1.7535121485766478E-256</c:v>
                </c:pt>
                <c:pt idx="19">
                  <c:v>8.8988563418081136E-288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A3D-44EC-9FCD-C8C69D42F3BE}"/>
            </c:ext>
          </c:extLst>
        </c:ser>
        <c:ser>
          <c:idx val="6"/>
          <c:order val="6"/>
          <c:tx>
            <c:strRef>
              <c:f>'2 - Data'!$S$21:$T$21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D-44EC-9FCD-C8C69D42F3BE}"/>
                </c:ext>
              </c:extLst>
            </c:dLbl>
            <c:dLbl>
              <c:idx val="1"/>
              <c:layout>
                <c:manualLayout>
                  <c:x val="-5.309148405631487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0A3D-44EC-9FCD-C8C69D42F3BE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Data'!$T$22:$T$23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Data'!$S$22:$S$23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A3D-44EC-9FCD-C8C69D42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23224"/>
        <c:axId val="643128712"/>
      </c:scatterChart>
      <c:catAx>
        <c:axId val="643129104"/>
        <c:scaling>
          <c:orientation val="minMax"/>
        </c:scaling>
        <c:delete val="0"/>
        <c:axPos val="b"/>
        <c:numFmt formatCode="0.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4792"/>
        <c:crosses val="autoZero"/>
        <c:auto val="1"/>
        <c:lblAlgn val="ctr"/>
        <c:lblOffset val="100"/>
        <c:noMultiLvlLbl val="0"/>
      </c:catAx>
      <c:valAx>
        <c:axId val="643124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9104"/>
        <c:crosses val="autoZero"/>
        <c:crossBetween val="between"/>
      </c:valAx>
      <c:valAx>
        <c:axId val="643128712"/>
        <c:scaling>
          <c:orientation val="minMax"/>
          <c:max val="1.05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3224"/>
        <c:crosses val="max"/>
        <c:crossBetween val="midCat"/>
      </c:valAx>
      <c:valAx>
        <c:axId val="6431232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4312871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'1 - Data'!$P$5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'1 - Data'!$O$6:$O$36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cat>
          <c:val>
            <c:numRef>
              <c:f>'1 - Data'!$P$6:$P$36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6-4474-BE13-197A714A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21233224"/>
        <c:axId val="421232832"/>
      </c:barChart>
      <c:scatterChart>
        <c:scatterStyle val="lineMarker"/>
        <c:varyColors val="0"/>
        <c:ser>
          <c:idx val="1"/>
          <c:order val="1"/>
          <c:tx>
            <c:strRef>
              <c:f>'1 - Data'!$S$5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6-4474-BE13-197A714A4E3D}"/>
                </c:ext>
              </c:extLst>
            </c:dLbl>
            <c:dLbl>
              <c:idx val="1"/>
              <c:layout>
                <c:manualLayout>
                  <c:x val="-2.526485215778582E-2"/>
                  <c:y val="-3.762263050452027E-2"/>
                </c:manualLayout>
              </c:layout>
              <c:tx>
                <c:rich>
                  <a:bodyPr rot="0" spcFirstLastPara="1" vertOverflow="ellipsis" vert="horz" wrap="square" lIns="7200" tIns="7200" rIns="7200" bIns="720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4B795D-F3ED-4814-9875-51D711E8A152}" type="SERIESNAME">
                      <a:rPr lang="en-US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[SERIES NAME]</a:t>
                    </a:fld>
                    <a:endParaRPr 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146-4474-BE13-197A714A4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'1 - Data'!$T$6:$T$7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Data'!$S$6:$S$7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'1 - Data'!$W$8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3-D146-4474-BE13-197A714A4E3D}"/>
            </c:ext>
          </c:extLst>
        </c:ser>
        <c:ser>
          <c:idx val="2"/>
          <c:order val="2"/>
          <c:tx>
            <c:strRef>
              <c:f>'1 - Data'!$S$9:$T$9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6-4474-BE13-197A714A4E3D}"/>
                </c:ext>
              </c:extLst>
            </c:dLbl>
            <c:dLbl>
              <c:idx val="1"/>
              <c:layout>
                <c:manualLayout>
                  <c:x val="-3.3774643586322262E-2"/>
                  <c:y val="-3.2684358899582003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146-4474-BE13-197A714A4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'1 - Data'!$T$10:$T$11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Data'!$S$10:$S$11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46-4474-BE13-197A714A4E3D}"/>
            </c:ext>
          </c:extLst>
        </c:ser>
        <c:ser>
          <c:idx val="3"/>
          <c:order val="3"/>
          <c:tx>
            <c:strRef>
              <c:f>'1 - Data'!$S$13:$T$13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6-4474-BE13-197A714A4E3D}"/>
                </c:ext>
              </c:extLst>
            </c:dLbl>
            <c:dLbl>
              <c:idx val="1"/>
              <c:layout>
                <c:manualLayout>
                  <c:x val="-4.0110720693277126E-2"/>
                  <c:y val="-3.7906872752017109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D146-4474-BE13-197A714A4E3D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'1 - Data'!$T$14:$T$15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Data'!$S$14:$S$15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46-4474-BE13-197A714A4E3D}"/>
            </c:ext>
          </c:extLst>
        </c:ser>
        <c:ser>
          <c:idx val="4"/>
          <c:order val="4"/>
          <c:tx>
            <c:strRef>
              <c:f>'1 - Data'!$S$17:$T$17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46-4474-BE13-197A714A4E3D}"/>
                </c:ext>
              </c:extLst>
            </c:dLbl>
            <c:dLbl>
              <c:idx val="1"/>
              <c:layout>
                <c:manualLayout>
                  <c:x val="-3.896520537702254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D146-4474-BE13-197A714A4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7200" tIns="7200" rIns="7200" bIns="72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'1 - Data'!$T$18:$T$19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Data'!$S$18:$S$19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146-4474-BE13-197A714A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341432"/>
        <c:axId val="593341824"/>
      </c:scatterChart>
      <c:scatterChart>
        <c:scatterStyle val="smoothMarker"/>
        <c:varyColors val="0"/>
        <c:ser>
          <c:idx val="5"/>
          <c:order val="5"/>
          <c:tx>
            <c:strRef>
              <c:f>'1 - Data'!$Q$5</c:f>
              <c:strCache>
                <c:ptCount val="1"/>
                <c:pt idx="0">
                  <c:v>Curve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'1 - Data'!$N$6:$N$36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'1 - Data'!$Q$6:$Q$36</c:f>
              <c:numCache>
                <c:formatCode>0.0000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146-4474-BE13-197A714A4E3D}"/>
            </c:ext>
          </c:extLst>
        </c:ser>
        <c:ser>
          <c:idx val="6"/>
          <c:order val="6"/>
          <c:tx>
            <c:strRef>
              <c:f>'1 - Data'!$S$21:$T$21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46-4474-BE13-197A714A4E3D}"/>
                </c:ext>
              </c:extLst>
            </c:dLbl>
            <c:dLbl>
              <c:idx val="1"/>
              <c:layout>
                <c:manualLayout>
                  <c:x val="-5.309148405631487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D146-4474-BE13-197A714A4E3D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'1 - Data'!$T$22:$T$23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'1 - Data'!$S$22:$S$23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146-4474-BE13-197A714A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341432"/>
        <c:axId val="593341824"/>
      </c:scatterChart>
      <c:catAx>
        <c:axId val="421233224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32832"/>
        <c:crosses val="autoZero"/>
        <c:auto val="1"/>
        <c:lblAlgn val="ctr"/>
        <c:lblOffset val="100"/>
        <c:noMultiLvlLbl val="0"/>
      </c:catAx>
      <c:valAx>
        <c:axId val="421232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33224"/>
        <c:crosses val="autoZero"/>
        <c:crossBetween val="between"/>
      </c:valAx>
      <c:valAx>
        <c:axId val="593341824"/>
        <c:scaling>
          <c:orientation val="minMax"/>
          <c:max val="1.05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341432"/>
        <c:crosses val="max"/>
        <c:crossBetween val="midCat"/>
      </c:valAx>
      <c:valAx>
        <c:axId val="5933414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9334182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'2 - Data'!$P$5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'2 - Data'!$O$6:$O$36</c:f>
              <c:numCache>
                <c:formatCode>0.000</c:formatCode>
                <c:ptCount val="31"/>
                <c:pt idx="0">
                  <c:v>0</c:v>
                </c:pt>
                <c:pt idx="1">
                  <c:v>3.3333333333332955E-5</c:v>
                </c:pt>
                <c:pt idx="2">
                  <c:v>6.666666666666629E-5</c:v>
                </c:pt>
                <c:pt idx="3">
                  <c:v>9.9999999999999625E-5</c:v>
                </c:pt>
                <c:pt idx="4">
                  <c:v>1.3333333333333296E-4</c:v>
                </c:pt>
                <c:pt idx="5">
                  <c:v>1.6666666666666631E-4</c:v>
                </c:pt>
                <c:pt idx="6">
                  <c:v>1.9999999999999966E-4</c:v>
                </c:pt>
                <c:pt idx="7">
                  <c:v>2.3333333333333301E-4</c:v>
                </c:pt>
                <c:pt idx="8">
                  <c:v>2.6666666666666635E-4</c:v>
                </c:pt>
                <c:pt idx="9">
                  <c:v>2.999999999999997E-4</c:v>
                </c:pt>
                <c:pt idx="10">
                  <c:v>3.3333333333333305E-4</c:v>
                </c:pt>
                <c:pt idx="11">
                  <c:v>3.666666666666664E-4</c:v>
                </c:pt>
                <c:pt idx="12">
                  <c:v>3.9999999999999975E-4</c:v>
                </c:pt>
                <c:pt idx="13">
                  <c:v>4.333333333333331E-4</c:v>
                </c:pt>
                <c:pt idx="14">
                  <c:v>4.6666666666666645E-4</c:v>
                </c:pt>
                <c:pt idx="15">
                  <c:v>4.9999999999999979E-4</c:v>
                </c:pt>
                <c:pt idx="16">
                  <c:v>5.3333333333333314E-4</c:v>
                </c:pt>
                <c:pt idx="17">
                  <c:v>5.6666666666666649E-4</c:v>
                </c:pt>
                <c:pt idx="18">
                  <c:v>5.9999999999999984E-4</c:v>
                </c:pt>
                <c:pt idx="19">
                  <c:v>6.3333333333333319E-4</c:v>
                </c:pt>
                <c:pt idx="20">
                  <c:v>6.6666666666666654E-4</c:v>
                </c:pt>
                <c:pt idx="21">
                  <c:v>6.9999999999999988E-4</c:v>
                </c:pt>
                <c:pt idx="22">
                  <c:v>7.3333333333333323E-4</c:v>
                </c:pt>
                <c:pt idx="23">
                  <c:v>7.6666666666666658E-4</c:v>
                </c:pt>
                <c:pt idx="24">
                  <c:v>7.9999999999999993E-4</c:v>
                </c:pt>
                <c:pt idx="25">
                  <c:v>8.3333333333333328E-4</c:v>
                </c:pt>
                <c:pt idx="26">
                  <c:v>8.6666666666666663E-4</c:v>
                </c:pt>
                <c:pt idx="27">
                  <c:v>8.9999999999999998E-4</c:v>
                </c:pt>
                <c:pt idx="28">
                  <c:v>9.3333333333333332E-4</c:v>
                </c:pt>
                <c:pt idx="29">
                  <c:v>9.6666666666666667E-4</c:v>
                </c:pt>
                <c:pt idx="30">
                  <c:v>1E-3</c:v>
                </c:pt>
              </c:numCache>
            </c:numRef>
          </c:cat>
          <c:val>
            <c:numRef>
              <c:f>'2 - Data'!$P$6:$P$36</c:f>
              <c:numCache>
                <c:formatCode>0</c:formatCode>
                <c:ptCount val="31"/>
                <c:pt idx="0">
                  <c:v>43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3-4D7F-B918-30E63063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71072560"/>
        <c:axId val="771072952"/>
      </c:barChart>
      <c:scatterChart>
        <c:scatterStyle val="lineMarker"/>
        <c:varyColors val="0"/>
        <c:ser>
          <c:idx val="1"/>
          <c:order val="1"/>
          <c:tx>
            <c:strRef>
              <c:f>'2 - Data'!$S$5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3-4D7F-B918-30E630633F0F}"/>
                </c:ext>
              </c:extLst>
            </c:dLbl>
            <c:dLbl>
              <c:idx val="1"/>
              <c:layout>
                <c:manualLayout>
                  <c:x val="-2.526485215778582E-2"/>
                  <c:y val="-3.762263050452027E-2"/>
                </c:manualLayout>
              </c:layout>
              <c:tx>
                <c:rich>
                  <a:bodyPr rot="0" spcFirstLastPara="1" vertOverflow="ellipsis" horzOverflow="clip" vert="horz" wrap="square" lIns="7200" tIns="7200" rIns="7200" bIns="720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84B742-CFA7-41E3-8794-E998E97F3636}" type="SERIESNAME">
                      <a:rPr lang="en-US"/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[SERIES NAME]</a:t>
                    </a:fld>
                    <a:endParaRPr lang="en-US"/>
                  </a:p>
                </c:rich>
              </c:tx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1E3-4D7F-B918-30E63063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'2 - Data'!$T$6:$T$7</c:f>
              <c:numCache>
                <c:formatCode>0</c:formatCode>
                <c:ptCount val="2"/>
                <c:pt idx="0">
                  <c:v>31</c:v>
                </c:pt>
                <c:pt idx="1">
                  <c:v>31</c:v>
                </c:pt>
              </c:numCache>
            </c:numRef>
          </c:xVal>
          <c:yVal>
            <c:numRef>
              <c:f>'2 - Data'!$S$6:$S$7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'2 - Data'!$W$8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3-B1E3-4D7F-B918-30E630633F0F}"/>
            </c:ext>
          </c:extLst>
        </c:ser>
        <c:ser>
          <c:idx val="2"/>
          <c:order val="2"/>
          <c:tx>
            <c:strRef>
              <c:f>'2 - Data'!$S$9:$T$9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3-4D7F-B918-30E630633F0F}"/>
                </c:ext>
              </c:extLst>
            </c:dLbl>
            <c:dLbl>
              <c:idx val="1"/>
              <c:layout>
                <c:manualLayout>
                  <c:x val="-3.3774643586322262E-2"/>
                  <c:y val="-3.2684358899582003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1E3-4D7F-B918-30E63063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Data'!$T$10:$T$11</c:f>
              <c:numCache>
                <c:formatCode>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'2 - Data'!$S$10:$S$11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E3-4D7F-B918-30E630633F0F}"/>
            </c:ext>
          </c:extLst>
        </c:ser>
        <c:ser>
          <c:idx val="3"/>
          <c:order val="3"/>
          <c:tx>
            <c:strRef>
              <c:f>'2 - Data'!$S$13:$T$13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3-4D7F-B918-30E630633F0F}"/>
                </c:ext>
              </c:extLst>
            </c:dLbl>
            <c:dLbl>
              <c:idx val="1"/>
              <c:layout>
                <c:manualLayout>
                  <c:x val="-4.0110720693277126E-2"/>
                  <c:y val="-3.7906872752017109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B1E3-4D7F-B918-30E630633F0F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Data'!$T$14:$T$15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'2 - Data'!$S$14:$S$15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E3-4D7F-B918-30E630633F0F}"/>
            </c:ext>
          </c:extLst>
        </c:ser>
        <c:ser>
          <c:idx val="4"/>
          <c:order val="4"/>
          <c:tx>
            <c:strRef>
              <c:f>'2 - Data'!$S$17:$T$17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3-4D7F-B918-30E630633F0F}"/>
                </c:ext>
              </c:extLst>
            </c:dLbl>
            <c:dLbl>
              <c:idx val="1"/>
              <c:layout>
                <c:manualLayout>
                  <c:x val="-3.896520537702254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1E3-4D7F-B918-30E63063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7200" tIns="7200" rIns="7200" bIns="72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'2 - Data'!$T$18:$T$19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Data'!$S$18:$S$19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1E3-4D7F-B918-30E63063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074912"/>
        <c:axId val="771073344"/>
      </c:scatterChart>
      <c:scatterChart>
        <c:scatterStyle val="smoothMarker"/>
        <c:varyColors val="0"/>
        <c:ser>
          <c:idx val="5"/>
          <c:order val="5"/>
          <c:tx>
            <c:strRef>
              <c:f>'2 - Data'!$Q$5</c:f>
              <c:strCache>
                <c:ptCount val="1"/>
                <c:pt idx="0">
                  <c:v>Curve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'2 - Data'!$N$6:$N$36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'2 - Data'!$Q$6:$Q$36</c:f>
              <c:numCache>
                <c:formatCode>0.0000</c:formatCode>
                <c:ptCount val="31"/>
                <c:pt idx="0">
                  <c:v>610767761.90719163</c:v>
                </c:pt>
                <c:pt idx="1">
                  <c:v>870486553.35832834</c:v>
                </c:pt>
                <c:pt idx="2">
                  <c:v>22208096.254455388</c:v>
                </c:pt>
                <c:pt idx="3">
                  <c:v>10142.006824520198</c:v>
                </c:pt>
                <c:pt idx="4">
                  <c:v>8.2908635737016484E-2</c:v>
                </c:pt>
                <c:pt idx="5">
                  <c:v>1.2132182717338984E-8</c:v>
                </c:pt>
                <c:pt idx="6">
                  <c:v>3.1779087223831926E-17</c:v>
                </c:pt>
                <c:pt idx="7">
                  <c:v>1.4900718104574278E-27</c:v>
                </c:pt>
                <c:pt idx="8">
                  <c:v>1.2506514227089304E-39</c:v>
                </c:pt>
                <c:pt idx="9">
                  <c:v>1.8790081653250161E-53</c:v>
                </c:pt>
                <c:pt idx="10">
                  <c:v>5.0534079157967527E-69</c:v>
                </c:pt>
                <c:pt idx="11">
                  <c:v>2.4327828655741183E-86</c:v>
                </c:pt>
                <c:pt idx="12">
                  <c:v>2.096455476389144E-105</c:v>
                </c:pt>
                <c:pt idx="13">
                  <c:v>3.2339346654766482E-126</c:v>
                </c:pt>
                <c:pt idx="14">
                  <c:v>8.9297673247520086E-149</c:v>
                </c:pt>
                <c:pt idx="15">
                  <c:v>4.4137969211312908E-173</c:v>
                </c:pt>
                <c:pt idx="16">
                  <c:v>3.9052411319187628E-199</c:v>
                </c:pt>
                <c:pt idx="17">
                  <c:v>6.1850991424160267E-227</c:v>
                </c:pt>
                <c:pt idx="18">
                  <c:v>1.7535121485766478E-256</c:v>
                </c:pt>
                <c:pt idx="19">
                  <c:v>8.8988563418081136E-288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1E3-4D7F-B918-30E630633F0F}"/>
            </c:ext>
          </c:extLst>
        </c:ser>
        <c:ser>
          <c:idx val="6"/>
          <c:order val="6"/>
          <c:tx>
            <c:strRef>
              <c:f>'2 - Data'!$S$21:$T$21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3-4D7F-B918-30E630633F0F}"/>
                </c:ext>
              </c:extLst>
            </c:dLbl>
            <c:dLbl>
              <c:idx val="1"/>
              <c:layout>
                <c:manualLayout>
                  <c:x val="-5.3091484056314878E-2"/>
                  <c:y val="-3.762263050452027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76200" dir="13500000" sy="23000" kx="1200000" algn="br" rotWithShape="0">
                    <a:prstClr val="black">
                      <a:alpha val="20000"/>
                    </a:prstClr>
                  </a:outerShdw>
                </a:effectLst>
              </c:spPr>
              <c:txPr>
                <a:bodyPr rot="0" spcFirstLastPara="1" vertOverflow="ellipsis" horzOverflow="clip" vert="horz" wrap="square" lIns="7200" tIns="7200" rIns="7200" bIns="720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1E3-4D7F-B918-30E630633F0F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'2 - Data'!$T$22:$T$23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'2 - Data'!$S$22:$S$23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1E3-4D7F-B918-30E63063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074912"/>
        <c:axId val="771073344"/>
      </c:scatterChart>
      <c:catAx>
        <c:axId val="771072560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072952"/>
        <c:crosses val="autoZero"/>
        <c:auto val="1"/>
        <c:lblAlgn val="ctr"/>
        <c:lblOffset val="100"/>
        <c:noMultiLvlLbl val="0"/>
      </c:catAx>
      <c:valAx>
        <c:axId val="771072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072560"/>
        <c:crosses val="autoZero"/>
        <c:crossBetween val="between"/>
      </c:valAx>
      <c:valAx>
        <c:axId val="771073344"/>
        <c:scaling>
          <c:orientation val="minMax"/>
          <c:max val="1.05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074912"/>
        <c:crosses val="max"/>
        <c:crossBetween val="midCat"/>
      </c:valAx>
      <c:valAx>
        <c:axId val="7710749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7107334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49</xdr:row>
      <xdr:rowOff>23812</xdr:rowOff>
    </xdr:from>
    <xdr:to>
      <xdr:col>14</xdr:col>
      <xdr:colOff>28575</xdr:colOff>
      <xdr:row>63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64</xdr:row>
      <xdr:rowOff>19050</xdr:rowOff>
    </xdr:from>
    <xdr:to>
      <xdr:col>9</xdr:col>
      <xdr:colOff>442912</xdr:colOff>
      <xdr:row>77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46</xdr:row>
      <xdr:rowOff>23812</xdr:rowOff>
    </xdr:from>
    <xdr:to>
      <xdr:col>14</xdr:col>
      <xdr:colOff>28575</xdr:colOff>
      <xdr:row>60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61</xdr:row>
      <xdr:rowOff>47625</xdr:rowOff>
    </xdr:from>
    <xdr:to>
      <xdr:col>9</xdr:col>
      <xdr:colOff>442912</xdr:colOff>
      <xdr:row>74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46</xdr:row>
      <xdr:rowOff>23812</xdr:rowOff>
    </xdr:from>
    <xdr:to>
      <xdr:col>14</xdr:col>
      <xdr:colOff>28575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67EDB-EF1D-47EC-87FB-A1C577D53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61</xdr:row>
      <xdr:rowOff>47625</xdr:rowOff>
    </xdr:from>
    <xdr:to>
      <xdr:col>9</xdr:col>
      <xdr:colOff>442912</xdr:colOff>
      <xdr:row>74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025C2D-39BD-467C-BCFE-D1A86EF50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46</xdr:row>
      <xdr:rowOff>23812</xdr:rowOff>
    </xdr:from>
    <xdr:to>
      <xdr:col>16</xdr:col>
      <xdr:colOff>476250</xdr:colOff>
      <xdr:row>60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E9B0C1-B6FB-454D-B21D-D620D98B3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61</xdr:row>
      <xdr:rowOff>47625</xdr:rowOff>
    </xdr:from>
    <xdr:to>
      <xdr:col>9</xdr:col>
      <xdr:colOff>442912</xdr:colOff>
      <xdr:row>74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9E3E1A-C3B2-44B9-83CF-FFDACAC6A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</xdr:colOff>
      <xdr:row>24</xdr:row>
      <xdr:rowOff>171450</xdr:rowOff>
    </xdr:from>
    <xdr:to>
      <xdr:col>24</xdr:col>
      <xdr:colOff>371474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</xdr:colOff>
      <xdr:row>24</xdr:row>
      <xdr:rowOff>171450</xdr:rowOff>
    </xdr:from>
    <xdr:to>
      <xdr:col>24</xdr:col>
      <xdr:colOff>371474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78"/>
  <sheetViews>
    <sheetView topLeftCell="A3" zoomScaleNormal="100" workbookViewId="0">
      <selection activeCell="G10" sqref="G10"/>
    </sheetView>
  </sheetViews>
  <sheetFormatPr defaultColWidth="9.140625" defaultRowHeight="15" x14ac:dyDescent="0.25"/>
  <cols>
    <col min="1" max="1" width="1" style="1" customWidth="1"/>
    <col min="2" max="3" width="0.85546875" style="1" customWidth="1"/>
    <col min="4" max="4" width="27.140625" style="1" customWidth="1"/>
    <col min="5" max="13" width="9.140625" style="1"/>
    <col min="14" max="14" width="9.5703125" style="1" bestFit="1" customWidth="1"/>
    <col min="15" max="15" width="9.140625" style="1" customWidth="1"/>
    <col min="16" max="16384" width="9.140625" style="1"/>
  </cols>
  <sheetData>
    <row r="1" spans="2:24" ht="4.5" customHeight="1" x14ac:dyDescent="0.25"/>
    <row r="2" spans="2:24" ht="39" customHeight="1" x14ac:dyDescent="0.25"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70"/>
      <c r="R2" s="70"/>
      <c r="S2" s="70"/>
      <c r="T2" s="70"/>
      <c r="U2" s="70"/>
      <c r="V2" s="70"/>
      <c r="W2" s="70"/>
      <c r="X2" s="70"/>
    </row>
    <row r="4" spans="2:24" ht="19.5" x14ac:dyDescent="0.35">
      <c r="B4" s="20" t="s">
        <v>2</v>
      </c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2:24" ht="5.25" customHeight="1" thickBot="1" x14ac:dyDescent="0.3">
      <c r="C5" s="26"/>
    </row>
    <row r="6" spans="2:24" x14ac:dyDescent="0.25">
      <c r="C6" s="26"/>
      <c r="D6" s="27" t="s">
        <v>5</v>
      </c>
      <c r="E6" s="41">
        <v>0</v>
      </c>
      <c r="F6" s="41">
        <v>0</v>
      </c>
      <c r="G6" s="39">
        <v>0</v>
      </c>
    </row>
    <row r="7" spans="2:24" ht="15.75" thickBot="1" x14ac:dyDescent="0.3">
      <c r="C7" s="26"/>
      <c r="D7" s="28" t="s">
        <v>3</v>
      </c>
      <c r="E7" s="42">
        <f>E6+F6</f>
        <v>0</v>
      </c>
      <c r="F7" s="29" t="s">
        <v>4</v>
      </c>
      <c r="G7" s="40">
        <f>E6+G6</f>
        <v>0</v>
      </c>
    </row>
    <row r="8" spans="2:24" x14ac:dyDescent="0.25">
      <c r="C8" s="26"/>
      <c r="D8" s="75" t="s">
        <v>6</v>
      </c>
      <c r="E8" s="76"/>
      <c r="F8" s="76"/>
      <c r="G8" s="77"/>
      <c r="I8" s="45"/>
    </row>
    <row r="9" spans="2:24" x14ac:dyDescent="0.25">
      <c r="C9" s="26"/>
      <c r="D9" s="9"/>
      <c r="E9" s="10"/>
      <c r="F9" s="10"/>
      <c r="G9" s="11"/>
      <c r="I9" s="45"/>
    </row>
    <row r="10" spans="2:24" x14ac:dyDescent="0.25">
      <c r="C10" s="26"/>
      <c r="D10" s="3"/>
      <c r="G10" s="4"/>
      <c r="I10" s="45"/>
    </row>
    <row r="11" spans="2:24" x14ac:dyDescent="0.25">
      <c r="C11" s="26"/>
      <c r="D11" s="3"/>
      <c r="G11" s="4"/>
    </row>
    <row r="12" spans="2:24" x14ac:dyDescent="0.25">
      <c r="C12" s="26"/>
      <c r="D12" s="3"/>
      <c r="G12" s="4"/>
    </row>
    <row r="13" spans="2:24" x14ac:dyDescent="0.25">
      <c r="C13" s="26"/>
      <c r="D13" s="3"/>
      <c r="G13" s="4"/>
    </row>
    <row r="14" spans="2:24" x14ac:dyDescent="0.25">
      <c r="C14" s="26"/>
      <c r="D14" s="3"/>
      <c r="G14" s="4"/>
    </row>
    <row r="15" spans="2:24" ht="15.75" thickBot="1" x14ac:dyDescent="0.3">
      <c r="C15" s="26"/>
      <c r="D15" s="5"/>
      <c r="E15" s="6"/>
      <c r="F15" s="6"/>
      <c r="G15" s="7"/>
    </row>
    <row r="16" spans="2:24" ht="6" customHeight="1" x14ac:dyDescent="0.25">
      <c r="C16" s="26"/>
    </row>
    <row r="17" spans="2:24" ht="7.5" customHeight="1" x14ac:dyDescent="0.25"/>
    <row r="18" spans="2:24" ht="19.5" x14ac:dyDescent="0.35">
      <c r="B18" s="20" t="s">
        <v>0</v>
      </c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5.25" customHeight="1" x14ac:dyDescent="0.3">
      <c r="B19" s="2"/>
      <c r="C19" s="25"/>
    </row>
    <row r="20" spans="2:24" ht="16.5" customHeight="1" x14ac:dyDescent="0.25">
      <c r="C20" s="19"/>
      <c r="D20" s="12"/>
      <c r="E20" s="54" t="s">
        <v>29</v>
      </c>
      <c r="F20" s="54" t="s">
        <v>30</v>
      </c>
      <c r="G20" s="54" t="s">
        <v>31</v>
      </c>
      <c r="H20" s="54" t="s">
        <v>32</v>
      </c>
      <c r="I20" s="54" t="s">
        <v>33</v>
      </c>
      <c r="J20" s="54" t="s">
        <v>34</v>
      </c>
      <c r="K20" s="54" t="s">
        <v>35</v>
      </c>
      <c r="L20" s="54" t="s">
        <v>36</v>
      </c>
      <c r="M20" s="54" t="s">
        <v>37</v>
      </c>
      <c r="N20" s="54" t="s">
        <v>38</v>
      </c>
      <c r="O20" s="54" t="s">
        <v>39</v>
      </c>
      <c r="P20" s="54" t="s">
        <v>40</v>
      </c>
      <c r="Q20" s="54" t="s">
        <v>41</v>
      </c>
      <c r="R20" s="55" t="s">
        <v>42</v>
      </c>
      <c r="S20" s="55" t="s">
        <v>43</v>
      </c>
      <c r="T20" s="55" t="s">
        <v>44</v>
      </c>
      <c r="U20" s="55" t="s">
        <v>45</v>
      </c>
      <c r="V20" s="55" t="s">
        <v>46</v>
      </c>
      <c r="W20" s="54" t="s">
        <v>47</v>
      </c>
      <c r="X20" s="54" t="s">
        <v>48</v>
      </c>
    </row>
    <row r="21" spans="2:24" ht="16.5" customHeight="1" x14ac:dyDescent="0.25">
      <c r="C21" s="19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2:24" ht="16.5" customHeight="1" x14ac:dyDescent="0.25">
      <c r="C22" s="19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2:24" ht="16.5" customHeight="1" x14ac:dyDescent="0.25">
      <c r="C23" s="19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2:24" ht="16.5" customHeight="1" x14ac:dyDescent="0.25">
      <c r="C24" s="19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2:24" ht="16.5" customHeight="1" x14ac:dyDescent="0.25">
      <c r="C25" s="19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2:24" ht="16.5" customHeight="1" x14ac:dyDescent="0.25">
      <c r="C26" s="19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2:24" ht="16.5" customHeight="1" x14ac:dyDescent="0.25">
      <c r="C27" s="19"/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2:24" ht="16.5" customHeight="1" x14ac:dyDescent="0.25">
      <c r="C28" s="19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2:24" ht="16.5" customHeight="1" x14ac:dyDescent="0.25">
      <c r="C29" s="19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2:24" ht="16.5" customHeight="1" x14ac:dyDescent="0.25">
      <c r="C30" s="19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2:24" ht="16.5" customHeight="1" x14ac:dyDescent="0.25">
      <c r="C31" s="19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2:24" ht="16.5" customHeight="1" x14ac:dyDescent="0.25">
      <c r="C32" s="19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2:24" ht="16.5" customHeight="1" x14ac:dyDescent="0.25">
      <c r="C33" s="19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2:24" ht="16.5" customHeight="1" x14ac:dyDescent="0.25">
      <c r="C34" s="19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2:24" ht="16.5" customHeight="1" x14ac:dyDescent="0.25">
      <c r="C35" s="19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2:24" ht="16.5" customHeight="1" x14ac:dyDescent="0.25">
      <c r="C36" s="19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2:24" ht="16.5" customHeight="1" x14ac:dyDescent="0.25">
      <c r="C37" s="19"/>
      <c r="D3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2:24" ht="16.5" customHeight="1" x14ac:dyDescent="0.25">
      <c r="C38" s="19"/>
      <c r="D3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2:24" ht="16.5" customHeight="1" x14ac:dyDescent="0.25">
      <c r="C39" s="19"/>
      <c r="D3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2:24" ht="16.5" customHeight="1" x14ac:dyDescent="0.25">
      <c r="C40" s="19"/>
      <c r="D4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2:24" ht="16.5" customHeight="1" x14ac:dyDescent="0.25">
      <c r="C41" s="19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3" spans="2:24" ht="19.5" x14ac:dyDescent="0.35">
      <c r="B43" s="20" t="s">
        <v>11</v>
      </c>
      <c r="C43" s="21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2:24" ht="5.25" customHeight="1" x14ac:dyDescent="0.25">
      <c r="C44" s="19"/>
    </row>
    <row r="45" spans="2:24" x14ac:dyDescent="0.25">
      <c r="C45" s="19"/>
      <c r="D45" s="71" t="s">
        <v>7</v>
      </c>
      <c r="E45" s="71"/>
      <c r="F45" s="71"/>
      <c r="G45" s="43" t="e">
        <f>STDEV(E21:N25)</f>
        <v>#DIV/0!</v>
      </c>
      <c r="H45" s="8"/>
      <c r="I45" s="71" t="s">
        <v>26</v>
      </c>
      <c r="J45" s="71"/>
      <c r="K45" s="71"/>
      <c r="L45" s="71"/>
      <c r="M45" s="71"/>
      <c r="N45" s="31">
        <f>COUNT(E21:N25)</f>
        <v>0</v>
      </c>
    </row>
    <row r="46" spans="2:24" x14ac:dyDescent="0.25">
      <c r="C46" s="19"/>
      <c r="D46" s="71" t="s">
        <v>8</v>
      </c>
      <c r="E46" s="71"/>
      <c r="F46" s="71"/>
      <c r="G46" s="43" t="e">
        <f>AVERAGE(E21:N25)</f>
        <v>#DIV/0!</v>
      </c>
      <c r="H46" s="8"/>
      <c r="I46" s="71" t="s">
        <v>21</v>
      </c>
      <c r="J46" s="71"/>
      <c r="K46" s="71"/>
      <c r="L46" s="71"/>
      <c r="M46" s="71"/>
      <c r="N46" s="44" t="e">
        <f>(G7-E7)/(6*G45)</f>
        <v>#DIV/0!</v>
      </c>
    </row>
    <row r="47" spans="2:24" x14ac:dyDescent="0.25">
      <c r="C47" s="19"/>
      <c r="D47" s="71" t="s">
        <v>9</v>
      </c>
      <c r="E47" s="71"/>
      <c r="F47" s="71"/>
      <c r="G47" s="43" t="e">
        <f>G46+(3*G45)</f>
        <v>#DIV/0!</v>
      </c>
      <c r="H47" s="8"/>
      <c r="I47" s="72" t="s">
        <v>22</v>
      </c>
      <c r="J47" s="73"/>
      <c r="K47" s="73"/>
      <c r="L47" s="73"/>
      <c r="M47" s="74"/>
      <c r="N47" s="44" t="e">
        <f>MIN((G7-G46)/(3*G45),(G46-E7)/(3*G45))</f>
        <v>#DIV/0!</v>
      </c>
    </row>
    <row r="48" spans="2:24" x14ac:dyDescent="0.25">
      <c r="C48" s="19"/>
      <c r="D48" s="71" t="s">
        <v>10</v>
      </c>
      <c r="E48" s="71"/>
      <c r="F48" s="71"/>
      <c r="G48" s="43" t="e">
        <f>G46-(3*G45)</f>
        <v>#DIV/0!</v>
      </c>
      <c r="H48" s="8"/>
      <c r="I48" s="8"/>
      <c r="J48" s="8"/>
      <c r="K48" s="8"/>
      <c r="L48" s="8"/>
      <c r="M48" s="8"/>
    </row>
    <row r="49" spans="3:3" ht="6.75" customHeight="1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</sheetData>
  <mergeCells count="9">
    <mergeCell ref="B2:X2"/>
    <mergeCell ref="I46:M46"/>
    <mergeCell ref="I47:M47"/>
    <mergeCell ref="I45:M45"/>
    <mergeCell ref="D48:F48"/>
    <mergeCell ref="D8:G8"/>
    <mergeCell ref="D45:F45"/>
    <mergeCell ref="D46:F46"/>
    <mergeCell ref="D47:F4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75"/>
  <sheetViews>
    <sheetView tabSelected="1" zoomScaleNormal="100" workbookViewId="0">
      <selection activeCell="F6" sqref="F6"/>
    </sheetView>
  </sheetViews>
  <sheetFormatPr defaultColWidth="9.140625" defaultRowHeight="15" x14ac:dyDescent="0.25"/>
  <cols>
    <col min="1" max="1" width="1" style="1" customWidth="1"/>
    <col min="2" max="3" width="0.85546875" style="1" customWidth="1"/>
    <col min="4" max="4" width="28.5703125" style="1" bestFit="1" customWidth="1"/>
    <col min="5" max="13" width="9.5703125" style="1" bestFit="1" customWidth="1"/>
    <col min="14" max="14" width="8.5703125" style="1" bestFit="1" customWidth="1"/>
    <col min="15" max="15" width="9.7109375" style="1" customWidth="1"/>
    <col min="16" max="24" width="9.5703125" style="1" bestFit="1" customWidth="1"/>
    <col min="25" max="16384" width="9.140625" style="1"/>
  </cols>
  <sheetData>
    <row r="1" spans="2:15" ht="4.5" customHeight="1" thickBot="1" x14ac:dyDescent="0.3"/>
    <row r="2" spans="2:15" ht="39" customHeight="1" thickBot="1" x14ac:dyDescent="0.3">
      <c r="B2" s="80" t="s">
        <v>50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4" spans="2:15" ht="19.5" x14ac:dyDescent="0.35">
      <c r="B4" s="20" t="s">
        <v>52</v>
      </c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5.25" customHeight="1" thickBot="1" x14ac:dyDescent="0.3">
      <c r="C5" s="26"/>
    </row>
    <row r="6" spans="2:15" x14ac:dyDescent="0.25">
      <c r="C6" s="26"/>
      <c r="D6" s="27" t="s">
        <v>5</v>
      </c>
      <c r="E6" s="41">
        <v>0</v>
      </c>
      <c r="F6" s="41"/>
      <c r="G6" s="50">
        <v>1E-3</v>
      </c>
    </row>
    <row r="7" spans="2:15" ht="15.75" thickBot="1" x14ac:dyDescent="0.3">
      <c r="C7" s="26"/>
      <c r="D7" s="28" t="s">
        <v>3</v>
      </c>
      <c r="E7" s="42">
        <v>0</v>
      </c>
      <c r="F7" s="29" t="s">
        <v>4</v>
      </c>
      <c r="G7" s="51">
        <f>IF(G6&lt;&gt;"",E6+G6,"")</f>
        <v>1E-3</v>
      </c>
    </row>
    <row r="8" spans="2:15" x14ac:dyDescent="0.25">
      <c r="C8" s="26"/>
      <c r="D8" s="75" t="s">
        <v>6</v>
      </c>
      <c r="E8" s="76"/>
      <c r="F8" s="76"/>
      <c r="G8" s="77"/>
    </row>
    <row r="9" spans="2:15" x14ac:dyDescent="0.25">
      <c r="C9" s="26"/>
      <c r="D9" s="9"/>
      <c r="E9" s="10"/>
      <c r="F9" s="10"/>
      <c r="G9" s="11"/>
    </row>
    <row r="10" spans="2:15" x14ac:dyDescent="0.25">
      <c r="C10" s="26"/>
      <c r="D10" s="3"/>
      <c r="G10" s="4"/>
    </row>
    <row r="11" spans="2:15" x14ac:dyDescent="0.25">
      <c r="C11" s="26"/>
      <c r="D11" s="3"/>
      <c r="G11" s="4"/>
    </row>
    <row r="12" spans="2:15" x14ac:dyDescent="0.25">
      <c r="C12" s="26"/>
      <c r="D12" s="3"/>
      <c r="G12" s="4"/>
    </row>
    <row r="13" spans="2:15" x14ac:dyDescent="0.25">
      <c r="C13" s="26"/>
      <c r="D13" s="3"/>
      <c r="G13" s="4"/>
    </row>
    <row r="14" spans="2:15" x14ac:dyDescent="0.25">
      <c r="C14" s="26"/>
      <c r="D14" s="3"/>
      <c r="G14" s="4"/>
    </row>
    <row r="15" spans="2:15" ht="15.75" thickBot="1" x14ac:dyDescent="0.3">
      <c r="C15" s="26"/>
      <c r="D15" s="5"/>
      <c r="E15" s="6"/>
      <c r="F15" s="6"/>
      <c r="G15" s="7"/>
    </row>
    <row r="16" spans="2:15" ht="6" customHeight="1" x14ac:dyDescent="0.25">
      <c r="C16" s="26"/>
    </row>
    <row r="17" spans="2:27" ht="7.5" customHeight="1" x14ac:dyDescent="0.25"/>
    <row r="18" spans="2:27" ht="19.5" x14ac:dyDescent="0.35">
      <c r="B18" s="20" t="s">
        <v>0</v>
      </c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27" ht="12.75" customHeight="1" x14ac:dyDescent="0.3">
      <c r="B19" s="2"/>
      <c r="C19" s="25"/>
    </row>
    <row r="20" spans="2:27" ht="16.5" customHeight="1" x14ac:dyDescent="0.25">
      <c r="C20" s="19"/>
      <c r="D20" s="12" t="s">
        <v>49</v>
      </c>
      <c r="E20" s="48">
        <v>45217</v>
      </c>
      <c r="F20" s="48">
        <v>45218</v>
      </c>
      <c r="G20" s="48">
        <v>45219</v>
      </c>
      <c r="H20" s="48">
        <v>45222</v>
      </c>
      <c r="I20" s="48">
        <v>45223</v>
      </c>
      <c r="J20" s="48">
        <v>45224</v>
      </c>
      <c r="K20" s="48">
        <v>45225</v>
      </c>
      <c r="L20" s="48">
        <v>45226</v>
      </c>
      <c r="M20" s="48">
        <v>45229</v>
      </c>
      <c r="N20" s="48">
        <v>45230</v>
      </c>
      <c r="O20" s="48">
        <v>45231</v>
      </c>
      <c r="P20" s="48">
        <v>45232</v>
      </c>
      <c r="Q20" s="48">
        <v>45233</v>
      </c>
      <c r="R20" s="49">
        <v>45236</v>
      </c>
      <c r="S20" s="49">
        <v>45237</v>
      </c>
      <c r="T20" s="49">
        <v>45238</v>
      </c>
      <c r="U20" s="49">
        <v>45239</v>
      </c>
      <c r="V20" s="49">
        <v>45240</v>
      </c>
      <c r="W20" s="48">
        <v>45243</v>
      </c>
      <c r="X20" s="48">
        <v>45244</v>
      </c>
    </row>
    <row r="21" spans="2:27" ht="16.5" customHeight="1" x14ac:dyDescent="0.25">
      <c r="C21" s="19"/>
      <c r="D21" s="53" t="s">
        <v>58</v>
      </c>
      <c r="E21" s="52">
        <v>1.2500000000000001E-5</v>
      </c>
      <c r="F21" s="52">
        <v>1.08E-5</v>
      </c>
      <c r="G21" s="52"/>
      <c r="H21" s="52">
        <v>1.1199999999999999E-5</v>
      </c>
      <c r="I21" s="52">
        <v>4.4299999999999999E-5</v>
      </c>
      <c r="J21" s="52">
        <v>3.3399999999999999E-5</v>
      </c>
      <c r="K21" s="52">
        <v>1.42E-5</v>
      </c>
      <c r="L21" s="52">
        <v>1.15E-5</v>
      </c>
      <c r="M21" s="52">
        <v>1.8899999999999999E-5</v>
      </c>
      <c r="N21" s="52">
        <v>1.38E-5</v>
      </c>
      <c r="O21" s="52">
        <v>1.4399999999999999E-5</v>
      </c>
      <c r="P21" s="52">
        <v>1.2500000000000001E-5</v>
      </c>
      <c r="Q21" s="52">
        <v>1.11E-5</v>
      </c>
      <c r="R21" s="52">
        <v>1.1600000000000001E-5</v>
      </c>
      <c r="S21" s="52">
        <v>1.1600000000000001E-5</v>
      </c>
      <c r="T21" s="52">
        <v>1.2999999999999999E-5</v>
      </c>
      <c r="U21" s="52">
        <v>1.2E-5</v>
      </c>
      <c r="V21" s="52">
        <v>1.04E-5</v>
      </c>
      <c r="W21" s="52">
        <v>1.06E-5</v>
      </c>
      <c r="X21" s="52">
        <v>1.08E-5</v>
      </c>
      <c r="Y21" s="8"/>
      <c r="Z21" s="8"/>
      <c r="AA21" s="8"/>
    </row>
    <row r="22" spans="2:27" ht="16.5" customHeight="1" x14ac:dyDescent="0.25">
      <c r="C22" s="19"/>
      <c r="D22" s="53" t="s">
        <v>59</v>
      </c>
      <c r="E22" s="52">
        <v>8.1000000000000004E-6</v>
      </c>
      <c r="F22" s="52">
        <v>8.4999999999999999E-6</v>
      </c>
      <c r="G22" s="52"/>
      <c r="H22" s="52">
        <v>7.9000000000000006E-6</v>
      </c>
      <c r="I22" s="52">
        <v>1.9400000000000001E-5</v>
      </c>
      <c r="J22" s="52">
        <v>7.4000000000000003E-6</v>
      </c>
      <c r="K22" s="52">
        <v>9.7000000000000003E-6</v>
      </c>
      <c r="L22" s="52">
        <v>1.63E-5</v>
      </c>
      <c r="M22" s="52">
        <v>6.9E-6</v>
      </c>
      <c r="N22" s="52">
        <v>6.1999999999999999E-6</v>
      </c>
      <c r="O22" s="52">
        <v>5.6999999999999996E-6</v>
      </c>
      <c r="P22" s="52">
        <v>9.0999999999999993E-6</v>
      </c>
      <c r="Q22" s="52">
        <v>5.6999999999999996E-6</v>
      </c>
      <c r="R22" s="52">
        <v>4.1300000000000001E-5</v>
      </c>
      <c r="S22" s="52">
        <v>1.2300000000000001E-5</v>
      </c>
      <c r="T22" s="52">
        <v>1.19E-5</v>
      </c>
      <c r="U22" s="52">
        <v>1.33E-5</v>
      </c>
      <c r="V22" s="52">
        <v>1.5E-5</v>
      </c>
      <c r="W22" s="52">
        <v>1.6699999999999999E-5</v>
      </c>
      <c r="X22" s="52">
        <v>5.5300000000000002E-5</v>
      </c>
      <c r="Y22" s="8"/>
      <c r="Z22" s="8"/>
      <c r="AA22" s="8"/>
    </row>
    <row r="23" spans="2:27" ht="16.5" customHeight="1" x14ac:dyDescent="0.25">
      <c r="C23" s="19"/>
      <c r="D23" s="53" t="s">
        <v>60</v>
      </c>
      <c r="E23" s="52">
        <v>1.4E-5</v>
      </c>
      <c r="F23" s="52">
        <v>1.2999999999999999E-5</v>
      </c>
      <c r="G23" s="52"/>
      <c r="H23" s="52">
        <v>1.26E-5</v>
      </c>
      <c r="I23" s="52">
        <v>1.3499999999999999E-5</v>
      </c>
      <c r="J23" s="52">
        <v>1.4600000000000001E-5</v>
      </c>
      <c r="K23" s="52">
        <v>1.2E-5</v>
      </c>
      <c r="L23" s="52">
        <v>1.33E-5</v>
      </c>
      <c r="M23" s="52">
        <v>1.38E-5</v>
      </c>
      <c r="N23" s="52">
        <v>1.08E-5</v>
      </c>
      <c r="O23" s="52">
        <v>1.24E-5</v>
      </c>
      <c r="P23" s="52">
        <v>1.06E-5</v>
      </c>
      <c r="Q23" s="52">
        <v>1.2E-5</v>
      </c>
      <c r="R23" s="52">
        <v>1.19E-5</v>
      </c>
      <c r="S23" s="52">
        <v>1.1600000000000001E-5</v>
      </c>
      <c r="T23" s="52">
        <v>1.1E-5</v>
      </c>
      <c r="U23" s="52">
        <v>1.34E-5</v>
      </c>
      <c r="V23" s="52">
        <v>9.3000000000000007E-6</v>
      </c>
      <c r="W23" s="52">
        <v>7.6000000000000001E-6</v>
      </c>
      <c r="X23" s="52">
        <v>1.0200000000000001E-5</v>
      </c>
      <c r="Y23" s="8"/>
      <c r="Z23" s="8"/>
      <c r="AA23" s="8"/>
    </row>
    <row r="24" spans="2:27" ht="16.5" customHeight="1" x14ac:dyDescent="0.25">
      <c r="C24" s="19"/>
      <c r="D24" s="53" t="s">
        <v>61</v>
      </c>
      <c r="E24" s="52">
        <v>1.5699999999999999E-5</v>
      </c>
      <c r="F24" s="52">
        <v>1.3499999999999999E-5</v>
      </c>
      <c r="G24" s="52"/>
      <c r="H24" s="52">
        <v>2.02E-5</v>
      </c>
      <c r="I24" s="52">
        <v>1.8099999999999999E-5</v>
      </c>
      <c r="J24" s="52">
        <v>1.56E-5</v>
      </c>
      <c r="K24" s="52">
        <v>1.4600000000000001E-5</v>
      </c>
      <c r="L24" s="52">
        <v>2.69E-5</v>
      </c>
      <c r="M24" s="52">
        <v>1.29E-5</v>
      </c>
      <c r="N24" s="52">
        <v>1.26E-5</v>
      </c>
      <c r="O24" s="52">
        <v>1.3200000000000001E-5</v>
      </c>
      <c r="P24" s="52">
        <v>1.3200000000000001E-5</v>
      </c>
      <c r="Q24" s="52">
        <v>1.27E-5</v>
      </c>
      <c r="R24" s="52">
        <v>1.4399999999999999E-5</v>
      </c>
      <c r="S24" s="52">
        <v>1.4100000000000001E-5</v>
      </c>
      <c r="T24" s="52">
        <v>1.5699999999999999E-5</v>
      </c>
      <c r="U24" s="52">
        <v>1.33E-5</v>
      </c>
      <c r="V24" s="52">
        <v>1.17E-5</v>
      </c>
      <c r="W24" s="52">
        <v>1.27E-5</v>
      </c>
      <c r="X24" s="52">
        <v>1.49E-5</v>
      </c>
      <c r="Y24" s="8"/>
      <c r="Z24" s="8"/>
      <c r="AA24" s="8"/>
    </row>
    <row r="25" spans="2:27" ht="16.5" customHeight="1" x14ac:dyDescent="0.25">
      <c r="C25" s="19"/>
      <c r="D25" s="53" t="s">
        <v>62</v>
      </c>
      <c r="E25" s="52">
        <v>6.7000000000000002E-6</v>
      </c>
      <c r="F25" s="52">
        <v>5.4E-6</v>
      </c>
      <c r="G25" s="52"/>
      <c r="H25" s="52">
        <v>5.4999999999999999E-6</v>
      </c>
      <c r="I25" s="52">
        <v>5.3000000000000001E-6</v>
      </c>
      <c r="J25" s="52">
        <v>5.8000000000000004E-6</v>
      </c>
      <c r="K25" s="52">
        <v>4.8999999999999997E-6</v>
      </c>
      <c r="L25" s="52">
        <v>5.5999999999999997E-6</v>
      </c>
      <c r="M25" s="52">
        <v>5.2000000000000002E-6</v>
      </c>
      <c r="N25" s="52">
        <v>5.4999999999999999E-6</v>
      </c>
      <c r="O25" s="52">
        <v>5.4999999999999999E-6</v>
      </c>
      <c r="P25" s="52">
        <v>5.4999999999999999E-6</v>
      </c>
      <c r="Q25" s="52">
        <v>6.0000000000000002E-6</v>
      </c>
      <c r="R25" s="52">
        <v>7.3000000000000004E-6</v>
      </c>
      <c r="S25" s="52">
        <v>5.4E-6</v>
      </c>
      <c r="T25" s="52">
        <v>5.4999999999999999E-6</v>
      </c>
      <c r="U25" s="52">
        <v>9.7999999999999993E-6</v>
      </c>
      <c r="V25" s="52">
        <v>6.1999999999999999E-6</v>
      </c>
      <c r="W25" s="52">
        <v>5.1000000000000003E-6</v>
      </c>
      <c r="X25" s="52">
        <v>7.7999999999999999E-6</v>
      </c>
    </row>
    <row r="26" spans="2:27" ht="16.5" customHeight="1" x14ac:dyDescent="0.25">
      <c r="C26" s="19"/>
      <c r="D26" s="67" t="s">
        <v>28</v>
      </c>
      <c r="E26" s="52">
        <v>4.5399999999999999E-5</v>
      </c>
      <c r="F26" s="52">
        <v>4.0399999999999999E-5</v>
      </c>
      <c r="G26" s="52"/>
      <c r="H26" s="52">
        <v>4.5099999999999998E-5</v>
      </c>
      <c r="I26" s="52">
        <v>4.0299999999999997E-5</v>
      </c>
      <c r="J26" s="52">
        <v>4.6499999999999999E-5</v>
      </c>
      <c r="K26" s="52">
        <v>5.5000000000000002E-5</v>
      </c>
      <c r="L26" s="52">
        <v>1.0950000000000001E-4</v>
      </c>
      <c r="M26" s="52">
        <v>5.4599999999999999E-5</v>
      </c>
      <c r="N26" s="52">
        <v>4.5000000000000003E-5</v>
      </c>
      <c r="O26" s="52">
        <v>4.3800000000000001E-5</v>
      </c>
      <c r="P26" s="52">
        <v>4.0000000000000003E-5</v>
      </c>
      <c r="Q26" s="52">
        <v>4.0200000000000001E-5</v>
      </c>
      <c r="R26" s="52">
        <v>4.0899999999999998E-5</v>
      </c>
      <c r="S26" s="52">
        <v>3.5500000000000002E-5</v>
      </c>
      <c r="T26" s="52">
        <v>3.8800000000000001E-5</v>
      </c>
      <c r="U26" s="52">
        <v>3.9900000000000001E-5</v>
      </c>
      <c r="V26" s="52">
        <v>1.34E-5</v>
      </c>
      <c r="W26" s="52">
        <v>3.5899999999999998E-5</v>
      </c>
      <c r="X26" s="52">
        <v>3.01E-5</v>
      </c>
      <c r="Y26" s="8"/>
      <c r="Z26" s="8"/>
      <c r="AA26" s="8"/>
    </row>
    <row r="27" spans="2:27" ht="16.5" customHeight="1" x14ac:dyDescent="0.25">
      <c r="C27" s="19"/>
      <c r="D27" s="53" t="s">
        <v>63</v>
      </c>
      <c r="E27" s="52">
        <v>4.32E-5</v>
      </c>
      <c r="F27" s="52">
        <v>4.32E-5</v>
      </c>
      <c r="G27" s="52"/>
      <c r="H27" s="52">
        <v>4.32E-5</v>
      </c>
      <c r="I27" s="52">
        <v>4.32E-5</v>
      </c>
      <c r="J27" s="52">
        <v>4.32E-5</v>
      </c>
      <c r="K27" s="52">
        <v>4.32E-5</v>
      </c>
      <c r="L27" s="52">
        <v>4.32E-5</v>
      </c>
      <c r="M27" s="52">
        <v>4.32E-5</v>
      </c>
      <c r="N27" s="52">
        <v>4.32E-5</v>
      </c>
      <c r="O27" s="52">
        <v>4.32E-5</v>
      </c>
      <c r="P27" s="52">
        <v>4.32E-5</v>
      </c>
      <c r="Q27" s="52">
        <v>4.32E-5</v>
      </c>
      <c r="R27" s="52">
        <v>4.32E-5</v>
      </c>
      <c r="S27" s="52">
        <v>4.32E-5</v>
      </c>
      <c r="T27" s="52">
        <v>4.32E-5</v>
      </c>
      <c r="U27" s="52">
        <v>4.32E-5</v>
      </c>
      <c r="V27" s="52">
        <v>4.32E-5</v>
      </c>
      <c r="W27" s="52">
        <v>4.32E-5</v>
      </c>
      <c r="X27" s="52">
        <v>4.32E-5</v>
      </c>
      <c r="Y27" s="8"/>
      <c r="Z27" s="8"/>
      <c r="AA27" s="8"/>
    </row>
    <row r="28" spans="2:27" ht="16.5" customHeight="1" x14ac:dyDescent="0.25">
      <c r="C28" s="19"/>
      <c r="D28" s="53" t="s">
        <v>64</v>
      </c>
      <c r="E28" s="52">
        <v>6.6000000000000003E-6</v>
      </c>
      <c r="F28" s="52">
        <v>6.9999999999999999E-6</v>
      </c>
      <c r="G28" s="52"/>
      <c r="H28" s="52">
        <v>6.7000000000000002E-6</v>
      </c>
      <c r="I28" s="52">
        <v>7.0999999999999998E-6</v>
      </c>
      <c r="J28" s="52">
        <v>6.6000000000000003E-6</v>
      </c>
      <c r="K28" s="52">
        <v>7.1999999999999997E-6</v>
      </c>
      <c r="L28" s="52">
        <v>6.9999999999999999E-6</v>
      </c>
      <c r="M28" s="52">
        <v>6.3999999999999997E-6</v>
      </c>
      <c r="N28" s="52">
        <v>6.1999999999999999E-6</v>
      </c>
      <c r="O28" s="52">
        <v>6.3999999999999997E-6</v>
      </c>
      <c r="P28" s="52">
        <v>6.7000000000000002E-6</v>
      </c>
      <c r="Q28" s="52">
        <v>7.0999999999999998E-6</v>
      </c>
      <c r="R28" s="52">
        <v>7.0999999999999998E-6</v>
      </c>
      <c r="S28" s="52">
        <v>6.8000000000000001E-6</v>
      </c>
      <c r="T28" s="52">
        <v>5.9000000000000003E-6</v>
      </c>
      <c r="U28" s="52">
        <v>6.2999999999999998E-6</v>
      </c>
      <c r="V28" s="52">
        <v>6.1E-6</v>
      </c>
      <c r="W28" s="52">
        <v>6.1999999999999999E-6</v>
      </c>
      <c r="X28" s="52">
        <v>6.1999999999999999E-6</v>
      </c>
      <c r="Y28" s="8"/>
      <c r="Z28" s="8"/>
      <c r="AA28" s="8"/>
    </row>
    <row r="29" spans="2:27" ht="16.5" customHeight="1" x14ac:dyDescent="0.25">
      <c r="C29" s="19"/>
      <c r="D29" s="53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8"/>
      <c r="Z29" s="8"/>
      <c r="AA29" s="8"/>
    </row>
    <row r="30" spans="2:27" ht="16.5" customHeight="1" x14ac:dyDescent="0.25">
      <c r="C30" s="19"/>
      <c r="D30" s="5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7" ht="16.5" customHeight="1" x14ac:dyDescent="0.25">
      <c r="C31" s="19"/>
      <c r="D31" s="53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8"/>
      <c r="Z31" s="8"/>
      <c r="AA31" s="8"/>
    </row>
    <row r="32" spans="2:27" ht="16.5" customHeight="1" x14ac:dyDescent="0.25">
      <c r="C32" s="19"/>
      <c r="D32" s="53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8"/>
      <c r="Z32" s="8"/>
      <c r="AA32" s="8"/>
    </row>
    <row r="33" spans="2:27" ht="16.5" customHeight="1" x14ac:dyDescent="0.25">
      <c r="C33" s="19"/>
      <c r="D33" s="53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8"/>
      <c r="Z33" s="8"/>
      <c r="AA33" s="8"/>
    </row>
    <row r="34" spans="2:27" ht="16.5" customHeight="1" x14ac:dyDescent="0.25">
      <c r="C34" s="19"/>
      <c r="D34" s="53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8"/>
      <c r="Z34" s="8"/>
      <c r="AA34" s="8"/>
    </row>
    <row r="35" spans="2:27" ht="16.5" customHeight="1" x14ac:dyDescent="0.25">
      <c r="C35" s="19"/>
      <c r="D35" s="53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2:27" ht="16.5" customHeight="1" x14ac:dyDescent="0.25">
      <c r="C36" s="19"/>
      <c r="D36" s="53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8"/>
      <c r="Z36" s="8"/>
      <c r="AA36" s="8"/>
    </row>
    <row r="37" spans="2:27" ht="16.5" customHeight="1" x14ac:dyDescent="0.25">
      <c r="C37" s="19"/>
      <c r="D37" s="24" t="s">
        <v>53</v>
      </c>
      <c r="E37" s="58">
        <f>MAX(E21:E36)</f>
        <v>4.5399999999999999E-5</v>
      </c>
      <c r="F37" s="58">
        <f t="shared" ref="F37:X37" si="0">MAX(F21:F36)</f>
        <v>4.32E-5</v>
      </c>
      <c r="G37" s="58">
        <f t="shared" si="0"/>
        <v>0</v>
      </c>
      <c r="H37" s="58">
        <f t="shared" si="0"/>
        <v>4.5099999999999998E-5</v>
      </c>
      <c r="I37" s="58">
        <f t="shared" si="0"/>
        <v>4.4299999999999999E-5</v>
      </c>
      <c r="J37" s="58">
        <f t="shared" si="0"/>
        <v>4.6499999999999999E-5</v>
      </c>
      <c r="K37" s="58">
        <f t="shared" si="0"/>
        <v>5.5000000000000002E-5</v>
      </c>
      <c r="L37" s="58">
        <f t="shared" si="0"/>
        <v>1.0950000000000001E-4</v>
      </c>
      <c r="M37" s="58">
        <f t="shared" si="0"/>
        <v>5.4599999999999999E-5</v>
      </c>
      <c r="N37" s="58">
        <f t="shared" si="0"/>
        <v>4.5000000000000003E-5</v>
      </c>
      <c r="O37" s="58">
        <f t="shared" si="0"/>
        <v>4.3800000000000001E-5</v>
      </c>
      <c r="P37" s="58">
        <f t="shared" si="0"/>
        <v>4.32E-5</v>
      </c>
      <c r="Q37" s="58">
        <f t="shared" si="0"/>
        <v>4.32E-5</v>
      </c>
      <c r="R37" s="58">
        <f t="shared" si="0"/>
        <v>4.32E-5</v>
      </c>
      <c r="S37" s="58">
        <f t="shared" si="0"/>
        <v>4.32E-5</v>
      </c>
      <c r="T37" s="58">
        <f t="shared" si="0"/>
        <v>4.32E-5</v>
      </c>
      <c r="U37" s="58">
        <f t="shared" si="0"/>
        <v>4.32E-5</v>
      </c>
      <c r="V37" s="58">
        <f t="shared" si="0"/>
        <v>4.32E-5</v>
      </c>
      <c r="W37" s="58">
        <f t="shared" si="0"/>
        <v>4.32E-5</v>
      </c>
      <c r="X37" s="58">
        <f t="shared" si="0"/>
        <v>5.5300000000000002E-5</v>
      </c>
    </row>
    <row r="39" spans="2:27" ht="19.5" x14ac:dyDescent="0.35">
      <c r="B39" s="20" t="s">
        <v>11</v>
      </c>
      <c r="C39" s="21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2:27" ht="5.25" customHeight="1" x14ac:dyDescent="0.25">
      <c r="C40" s="19"/>
    </row>
    <row r="41" spans="2:27" x14ac:dyDescent="0.25">
      <c r="C41" s="19"/>
      <c r="D41" s="71" t="s">
        <v>7</v>
      </c>
      <c r="E41" s="71"/>
      <c r="F41" s="71"/>
      <c r="G41" s="56">
        <f>STDEV(E21:X28)</f>
        <v>1.6619098354454214E-5</v>
      </c>
      <c r="H41" s="8"/>
      <c r="I41" s="71" t="s">
        <v>26</v>
      </c>
      <c r="J41" s="71"/>
      <c r="K41" s="71"/>
      <c r="L41" s="71"/>
      <c r="M41" s="71"/>
      <c r="N41" s="36">
        <f>COUNT(E21:X28)</f>
        <v>152</v>
      </c>
    </row>
    <row r="42" spans="2:27" x14ac:dyDescent="0.25">
      <c r="C42" s="19"/>
      <c r="D42" s="71" t="s">
        <v>8</v>
      </c>
      <c r="E42" s="71"/>
      <c r="F42" s="71"/>
      <c r="G42" s="56">
        <f>AVERAGE(E21:X28)</f>
        <v>1.9602631578947391E-5</v>
      </c>
      <c r="H42" s="8"/>
      <c r="I42" s="71" t="s">
        <v>21</v>
      </c>
      <c r="J42" s="71"/>
      <c r="K42" s="71"/>
      <c r="L42" s="71"/>
      <c r="M42" s="71"/>
      <c r="N42" s="31">
        <f>IF(G7&lt;&gt;"",(G7-G42)/(3*G41),IF(E7&lt;&gt;"",(G42-E7)/(3*G41)))</f>
        <v>19.664070567307856</v>
      </c>
    </row>
    <row r="43" spans="2:27" x14ac:dyDescent="0.25">
      <c r="C43" s="19"/>
      <c r="D43" s="71" t="s">
        <v>9</v>
      </c>
      <c r="E43" s="71"/>
      <c r="F43" s="71"/>
      <c r="G43" s="56">
        <f>IF(G7&lt;&gt;"",G42+(3*G41),"")</f>
        <v>6.9459926642310031E-5</v>
      </c>
      <c r="H43" s="8"/>
      <c r="I43" s="72" t="s">
        <v>22</v>
      </c>
      <c r="J43" s="73"/>
      <c r="K43" s="73"/>
      <c r="L43" s="73"/>
      <c r="M43" s="74"/>
      <c r="N43" s="32">
        <f>N42</f>
        <v>19.664070567307856</v>
      </c>
    </row>
    <row r="44" spans="2:27" x14ac:dyDescent="0.25">
      <c r="C44" s="19"/>
      <c r="D44" s="71" t="s">
        <v>10</v>
      </c>
      <c r="E44" s="71"/>
      <c r="F44" s="71"/>
      <c r="G44" s="56">
        <f>IF(E7&lt;&gt;"",G42-(3*G41),"")</f>
        <v>-3.0254663484415248E-5</v>
      </c>
      <c r="H44" s="8"/>
      <c r="I44" s="83" t="s">
        <v>55</v>
      </c>
      <c r="J44" s="84"/>
      <c r="K44" s="84"/>
      <c r="L44" s="84"/>
      <c r="M44" s="84"/>
      <c r="N44" s="63">
        <f>MAX(E21:X28)</f>
        <v>1.0950000000000001E-4</v>
      </c>
    </row>
    <row r="45" spans="2:27" x14ac:dyDescent="0.25">
      <c r="C45" s="19"/>
      <c r="D45" s="61"/>
      <c r="E45" s="61"/>
      <c r="F45" s="61"/>
      <c r="G45" s="62"/>
      <c r="H45" s="8"/>
      <c r="I45" s="78" t="s">
        <v>56</v>
      </c>
      <c r="J45" s="79"/>
      <c r="K45" s="79"/>
      <c r="L45" s="79"/>
      <c r="M45" s="79"/>
      <c r="N45" s="63">
        <f>MAX(E21:X25,E27:X28)</f>
        <v>5.5300000000000002E-5</v>
      </c>
    </row>
    <row r="46" spans="2:27" ht="6.75" customHeight="1" x14ac:dyDescent="0.25">
      <c r="C46" s="19"/>
    </row>
    <row r="47" spans="2:27" x14ac:dyDescent="0.25">
      <c r="C47" s="19"/>
    </row>
    <row r="48" spans="2:27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</sheetData>
  <mergeCells count="11">
    <mergeCell ref="I45:M45"/>
    <mergeCell ref="D43:F43"/>
    <mergeCell ref="I43:M43"/>
    <mergeCell ref="D44:F44"/>
    <mergeCell ref="B2:O2"/>
    <mergeCell ref="D8:G8"/>
    <mergeCell ref="D41:F41"/>
    <mergeCell ref="I41:M41"/>
    <mergeCell ref="D42:F42"/>
    <mergeCell ref="I42:M42"/>
    <mergeCell ref="I44:M44"/>
  </mergeCells>
  <conditionalFormatting sqref="E21:X25">
    <cfRule type="cellIs" dxfId="14" priority="5" operator="between">
      <formula>0.00015</formula>
      <formula>0.01</formula>
    </cfRule>
  </conditionalFormatting>
  <conditionalFormatting sqref="E27:X28">
    <cfRule type="cellIs" dxfId="13" priority="4" operator="between">
      <formula>0.00015</formula>
      <formula>0.01</formula>
    </cfRule>
  </conditionalFormatting>
  <conditionalFormatting sqref="E26:X26">
    <cfRule type="cellIs" dxfId="12" priority="3" operator="between">
      <formula>0.0003</formula>
      <formula>0.01</formula>
    </cfRule>
  </conditionalFormatting>
  <conditionalFormatting sqref="N45">
    <cfRule type="cellIs" dxfId="11" priority="2" operator="between">
      <formula>0.00015</formula>
      <formula>0.01</formula>
    </cfRule>
  </conditionalFormatting>
  <conditionalFormatting sqref="N44">
    <cfRule type="cellIs" dxfId="10" priority="1" operator="between">
      <formula>0.0003</formula>
      <formula>0.01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020-D664-442C-86D7-9B5D8DB3D429}">
  <sheetPr codeName="Sheet3"/>
  <dimension ref="B1:AA75"/>
  <sheetViews>
    <sheetView zoomScaleNormal="100" workbookViewId="0">
      <selection activeCell="D8" sqref="D8:G8"/>
    </sheetView>
  </sheetViews>
  <sheetFormatPr defaultColWidth="9.140625" defaultRowHeight="15" x14ac:dyDescent="0.25"/>
  <cols>
    <col min="1" max="1" width="1" style="1" customWidth="1"/>
    <col min="2" max="3" width="0.85546875" style="1" customWidth="1"/>
    <col min="4" max="4" width="28.5703125" style="1" bestFit="1" customWidth="1"/>
    <col min="5" max="13" width="9.5703125" style="1" bestFit="1" customWidth="1"/>
    <col min="14" max="14" width="8.5703125" style="1" bestFit="1" customWidth="1"/>
    <col min="15" max="15" width="9.7109375" style="1" customWidth="1"/>
    <col min="16" max="24" width="9.5703125" style="1" bestFit="1" customWidth="1"/>
    <col min="25" max="16384" width="9.140625" style="1"/>
  </cols>
  <sheetData>
    <row r="1" spans="2:15" ht="4.5" customHeight="1" thickBot="1" x14ac:dyDescent="0.3"/>
    <row r="2" spans="2:15" ht="39" customHeight="1" thickBot="1" x14ac:dyDescent="0.3">
      <c r="B2" s="80" t="s">
        <v>51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4" spans="2:15" ht="19.5" x14ac:dyDescent="0.35">
      <c r="B4" s="20" t="s">
        <v>52</v>
      </c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5.25" customHeight="1" thickBot="1" x14ac:dyDescent="0.3">
      <c r="C5" s="26"/>
    </row>
    <row r="6" spans="2:15" x14ac:dyDescent="0.25">
      <c r="C6" s="26"/>
      <c r="D6" s="27" t="s">
        <v>5</v>
      </c>
      <c r="E6" s="41">
        <v>0</v>
      </c>
      <c r="F6" s="41"/>
      <c r="G6" s="50">
        <v>1E-3</v>
      </c>
    </row>
    <row r="7" spans="2:15" ht="15.75" thickBot="1" x14ac:dyDescent="0.3">
      <c r="C7" s="26"/>
      <c r="D7" s="28" t="s">
        <v>3</v>
      </c>
      <c r="E7" s="42">
        <v>0</v>
      </c>
      <c r="F7" s="29" t="s">
        <v>4</v>
      </c>
      <c r="G7" s="51">
        <f>IF(G6&lt;&gt;"",E6+G6,"")</f>
        <v>1E-3</v>
      </c>
    </row>
    <row r="8" spans="2:15" x14ac:dyDescent="0.25">
      <c r="C8" s="26"/>
      <c r="D8" s="75" t="s">
        <v>6</v>
      </c>
      <c r="E8" s="76"/>
      <c r="F8" s="76"/>
      <c r="G8" s="77"/>
    </row>
    <row r="9" spans="2:15" x14ac:dyDescent="0.25">
      <c r="C9" s="26"/>
      <c r="D9" s="57"/>
      <c r="E9" s="10"/>
      <c r="F9" s="10"/>
      <c r="G9" s="11"/>
    </row>
    <row r="10" spans="2:15" x14ac:dyDescent="0.25">
      <c r="C10" s="26"/>
      <c r="D10" s="3"/>
      <c r="G10" s="4"/>
    </row>
    <row r="11" spans="2:15" x14ac:dyDescent="0.25">
      <c r="C11" s="26"/>
      <c r="D11" s="3"/>
      <c r="G11" s="4"/>
    </row>
    <row r="12" spans="2:15" x14ac:dyDescent="0.25">
      <c r="C12" s="26"/>
      <c r="D12" s="3"/>
      <c r="G12" s="4"/>
    </row>
    <row r="13" spans="2:15" x14ac:dyDescent="0.25">
      <c r="C13" s="26"/>
      <c r="D13" s="3"/>
      <c r="G13" s="4"/>
    </row>
    <row r="14" spans="2:15" x14ac:dyDescent="0.25">
      <c r="C14" s="26"/>
      <c r="D14" s="3"/>
      <c r="G14" s="4"/>
    </row>
    <row r="15" spans="2:15" ht="15.75" thickBot="1" x14ac:dyDescent="0.3">
      <c r="C15" s="26"/>
      <c r="D15" s="5"/>
      <c r="E15" s="6"/>
      <c r="F15" s="6"/>
      <c r="G15" s="7"/>
    </row>
    <row r="16" spans="2:15" ht="6" customHeight="1" x14ac:dyDescent="0.25">
      <c r="C16" s="26"/>
    </row>
    <row r="17" spans="2:27" ht="7.5" customHeight="1" x14ac:dyDescent="0.25"/>
    <row r="18" spans="2:27" ht="19.5" x14ac:dyDescent="0.35">
      <c r="B18" s="20" t="s">
        <v>0</v>
      </c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27" ht="12.75" customHeight="1" x14ac:dyDescent="0.3">
      <c r="B19" s="2"/>
      <c r="C19" s="25"/>
    </row>
    <row r="20" spans="2:27" ht="16.5" customHeight="1" x14ac:dyDescent="0.25">
      <c r="C20" s="19"/>
      <c r="D20" s="12" t="s">
        <v>49</v>
      </c>
      <c r="E20" s="48">
        <v>45217</v>
      </c>
      <c r="F20" s="48">
        <v>45218</v>
      </c>
      <c r="G20" s="48">
        <v>45219</v>
      </c>
      <c r="H20" s="48">
        <v>45222</v>
      </c>
      <c r="I20" s="48">
        <v>45223</v>
      </c>
      <c r="J20" s="48">
        <v>45224</v>
      </c>
      <c r="K20" s="48">
        <v>45225</v>
      </c>
      <c r="L20" s="48">
        <v>45226</v>
      </c>
      <c r="M20" s="48">
        <v>45229</v>
      </c>
      <c r="N20" s="48">
        <v>45230</v>
      </c>
      <c r="O20" s="48">
        <v>45231</v>
      </c>
      <c r="P20" s="48">
        <v>45232</v>
      </c>
      <c r="Q20" s="48">
        <v>45233</v>
      </c>
      <c r="R20" s="49">
        <v>45236</v>
      </c>
      <c r="S20" s="49">
        <v>45237</v>
      </c>
      <c r="T20" s="49">
        <v>45238</v>
      </c>
      <c r="U20" s="49">
        <v>45239</v>
      </c>
      <c r="V20" s="49">
        <v>45240</v>
      </c>
      <c r="W20" s="48">
        <v>45243</v>
      </c>
      <c r="X20" s="48">
        <v>45244</v>
      </c>
    </row>
    <row r="21" spans="2:27" ht="16.5" customHeight="1" x14ac:dyDescent="0.25">
      <c r="C21" s="19"/>
      <c r="D21" s="53" t="s">
        <v>58</v>
      </c>
      <c r="E21" s="52">
        <v>1.2E-5</v>
      </c>
      <c r="F21" s="52">
        <v>1.2999999999999999E-5</v>
      </c>
      <c r="G21" s="52"/>
      <c r="H21" s="52">
        <v>1.31E-5</v>
      </c>
      <c r="I21" s="52">
        <v>1.29E-5</v>
      </c>
      <c r="J21" s="52">
        <v>1.34E-5</v>
      </c>
      <c r="K21" s="52">
        <v>1.19E-5</v>
      </c>
      <c r="L21" s="52">
        <v>1.3499999999999999E-5</v>
      </c>
      <c r="M21" s="52">
        <v>1.33E-5</v>
      </c>
      <c r="N21" s="52">
        <v>1.29E-5</v>
      </c>
      <c r="O21" s="52">
        <v>1.33E-5</v>
      </c>
      <c r="P21" s="52">
        <v>1.7099999999999999E-5</v>
      </c>
      <c r="Q21" s="52">
        <v>1.8199999999999999E-5</v>
      </c>
      <c r="R21" s="52">
        <v>1.6399999999999999E-5</v>
      </c>
      <c r="S21" s="52">
        <v>1.56E-5</v>
      </c>
      <c r="T21" s="52">
        <v>1.5400000000000002E-5</v>
      </c>
      <c r="U21" s="52">
        <v>1.38E-5</v>
      </c>
      <c r="V21" s="52">
        <v>1.2500000000000001E-5</v>
      </c>
      <c r="W21" s="52">
        <v>1.4399999999999999E-5</v>
      </c>
      <c r="X21" s="52">
        <v>1.8E-5</v>
      </c>
      <c r="Y21" s="8"/>
      <c r="Z21" s="8"/>
      <c r="AA21" s="8"/>
    </row>
    <row r="22" spans="2:27" ht="16.5" customHeight="1" x14ac:dyDescent="0.25">
      <c r="C22" s="19"/>
      <c r="D22" s="53" t="s">
        <v>59</v>
      </c>
      <c r="E22" s="52">
        <v>1.13E-5</v>
      </c>
      <c r="F22" s="52">
        <v>1.06E-5</v>
      </c>
      <c r="G22" s="52"/>
      <c r="H22" s="52">
        <v>2.1299999999999999E-5</v>
      </c>
      <c r="I22" s="52">
        <v>1.1399999999999999E-5</v>
      </c>
      <c r="J22" s="52">
        <v>1.17E-5</v>
      </c>
      <c r="K22" s="52">
        <v>1.11E-5</v>
      </c>
      <c r="L22" s="52">
        <v>1.38E-5</v>
      </c>
      <c r="M22" s="52">
        <v>9.9000000000000001E-6</v>
      </c>
      <c r="N22" s="52">
        <v>2.3300000000000001E-5</v>
      </c>
      <c r="O22" s="52">
        <v>1.1E-5</v>
      </c>
      <c r="P22" s="52">
        <v>1.9400000000000001E-5</v>
      </c>
      <c r="Q22" s="52">
        <v>2.5199999999999999E-5</v>
      </c>
      <c r="R22" s="52">
        <v>5.3900000000000002E-5</v>
      </c>
      <c r="S22" s="52">
        <v>6.6199999999999996E-5</v>
      </c>
      <c r="T22" s="52">
        <v>3.54E-5</v>
      </c>
      <c r="U22" s="52">
        <v>1.1399999999999999E-5</v>
      </c>
      <c r="V22" s="52">
        <v>1.15E-5</v>
      </c>
      <c r="W22" s="52">
        <v>3.4700000000000003E-5</v>
      </c>
      <c r="X22" s="52">
        <v>1.19E-5</v>
      </c>
      <c r="Y22" s="8"/>
      <c r="Z22" s="8"/>
      <c r="AA22" s="8"/>
    </row>
    <row r="23" spans="2:27" ht="16.5" customHeight="1" x14ac:dyDescent="0.25">
      <c r="C23" s="19"/>
      <c r="D23" s="53" t="s">
        <v>60</v>
      </c>
      <c r="E23" s="52">
        <v>1.06E-5</v>
      </c>
      <c r="F23" s="52">
        <v>1.08E-5</v>
      </c>
      <c r="G23" s="52"/>
      <c r="H23" s="52">
        <v>1.1E-5</v>
      </c>
      <c r="I23" s="52">
        <v>1.17E-5</v>
      </c>
      <c r="J23" s="52">
        <v>1.2E-5</v>
      </c>
      <c r="K23" s="52">
        <v>1.56E-5</v>
      </c>
      <c r="L23" s="52">
        <v>1.01E-5</v>
      </c>
      <c r="M23" s="52">
        <v>1.1600000000000001E-5</v>
      </c>
      <c r="N23" s="52">
        <v>1.06E-5</v>
      </c>
      <c r="O23" s="52">
        <v>1.01E-5</v>
      </c>
      <c r="P23" s="52">
        <v>1.1600000000000001E-5</v>
      </c>
      <c r="Q23" s="52">
        <v>1.0000000000000001E-5</v>
      </c>
      <c r="R23" s="52">
        <v>1.2099999999999999E-5</v>
      </c>
      <c r="S23" s="52">
        <v>1.17E-5</v>
      </c>
      <c r="T23" s="52">
        <v>1.13E-5</v>
      </c>
      <c r="U23" s="52">
        <v>1.1E-5</v>
      </c>
      <c r="V23" s="52">
        <v>1.15E-5</v>
      </c>
      <c r="W23" s="52">
        <v>1.11E-5</v>
      </c>
      <c r="X23" s="52">
        <v>1.0499999999999999E-5</v>
      </c>
      <c r="Y23" s="8"/>
      <c r="Z23" s="8"/>
      <c r="AA23" s="8"/>
    </row>
    <row r="24" spans="2:27" ht="16.5" customHeight="1" x14ac:dyDescent="0.25">
      <c r="C24" s="19"/>
      <c r="D24" s="53" t="s">
        <v>61</v>
      </c>
      <c r="E24" s="59">
        <v>1.3499999999999999E-5</v>
      </c>
      <c r="F24" s="59">
        <v>1.2E-5</v>
      </c>
      <c r="G24" s="52"/>
      <c r="H24" s="52">
        <v>1.13E-5</v>
      </c>
      <c r="I24" s="52">
        <v>1.4600000000000001E-5</v>
      </c>
      <c r="J24" s="52">
        <v>1.4100000000000001E-5</v>
      </c>
      <c r="K24" s="52">
        <v>1.5400000000000002E-5</v>
      </c>
      <c r="L24" s="52">
        <v>1.52E-5</v>
      </c>
      <c r="M24" s="52">
        <v>1.2500000000000001E-5</v>
      </c>
      <c r="N24" s="52">
        <v>1.42E-5</v>
      </c>
      <c r="O24" s="52">
        <v>1.2500000000000001E-5</v>
      </c>
      <c r="P24" s="52">
        <v>1.7E-5</v>
      </c>
      <c r="Q24" s="52">
        <v>1.7499999999999998E-5</v>
      </c>
      <c r="R24" s="52">
        <v>1.59E-5</v>
      </c>
      <c r="S24" s="52">
        <v>2.16E-5</v>
      </c>
      <c r="T24" s="52">
        <v>1.3499999999999999E-5</v>
      </c>
      <c r="U24" s="52">
        <v>1.47E-5</v>
      </c>
      <c r="V24" s="52">
        <v>1.3499999999999999E-5</v>
      </c>
      <c r="W24" s="52">
        <v>1.36E-5</v>
      </c>
      <c r="X24" s="52">
        <v>1.43E-5</v>
      </c>
      <c r="Y24" s="8"/>
      <c r="Z24" s="8"/>
      <c r="AA24" s="8"/>
    </row>
    <row r="25" spans="2:27" ht="16.5" customHeight="1" x14ac:dyDescent="0.25">
      <c r="C25" s="19"/>
      <c r="D25" s="53" t="s">
        <v>62</v>
      </c>
      <c r="E25" s="52">
        <v>6.4999999999999996E-6</v>
      </c>
      <c r="F25" s="52">
        <v>5.1000000000000003E-6</v>
      </c>
      <c r="G25" s="52"/>
      <c r="H25" s="52">
        <v>1.9700000000000001E-5</v>
      </c>
      <c r="I25" s="52">
        <v>4.6E-6</v>
      </c>
      <c r="J25" s="52">
        <v>5.4E-6</v>
      </c>
      <c r="K25" s="52">
        <v>5.8000000000000004E-6</v>
      </c>
      <c r="L25" s="52">
        <v>4.6E-6</v>
      </c>
      <c r="M25" s="52">
        <v>5.8000000000000004E-6</v>
      </c>
      <c r="N25" s="52">
        <v>1.45E-5</v>
      </c>
      <c r="O25" s="52">
        <v>4.5000000000000001E-6</v>
      </c>
      <c r="P25" s="52">
        <v>4.7999999999999998E-6</v>
      </c>
      <c r="Q25" s="52">
        <v>4.6E-6</v>
      </c>
      <c r="R25" s="52">
        <v>1.8199999999999999E-5</v>
      </c>
      <c r="S25" s="52">
        <v>2.4499999999999999E-5</v>
      </c>
      <c r="T25" s="52">
        <v>1.9599999999999999E-5</v>
      </c>
      <c r="U25" s="52">
        <v>2.8099999999999999E-5</v>
      </c>
      <c r="V25" s="52">
        <v>6.1999999999999999E-6</v>
      </c>
      <c r="W25" s="52">
        <v>2.5599999999999999E-5</v>
      </c>
      <c r="X25" s="52">
        <v>5.2000000000000002E-6</v>
      </c>
    </row>
    <row r="26" spans="2:27" ht="16.5" customHeight="1" x14ac:dyDescent="0.25">
      <c r="C26" s="19"/>
      <c r="D26" s="67" t="s">
        <v>28</v>
      </c>
      <c r="E26" s="52">
        <v>8.0699999999999996E-5</v>
      </c>
      <c r="F26" s="52">
        <v>8.6500000000000002E-5</v>
      </c>
      <c r="G26" s="52"/>
      <c r="H26" s="52">
        <v>8.81E-5</v>
      </c>
      <c r="I26" s="52">
        <v>8.4900000000000004E-5</v>
      </c>
      <c r="J26" s="52">
        <v>8.0699999999999996E-5</v>
      </c>
      <c r="K26" s="52">
        <v>8.5500000000000005E-5</v>
      </c>
      <c r="L26" s="52">
        <v>8.1500000000000002E-5</v>
      </c>
      <c r="M26" s="52">
        <v>8.1699999999999994E-5</v>
      </c>
      <c r="N26" s="52">
        <v>8.7399999999999997E-5</v>
      </c>
      <c r="O26" s="52">
        <v>8.9300000000000002E-5</v>
      </c>
      <c r="P26" s="52">
        <v>8.2399999999999997E-5</v>
      </c>
      <c r="Q26" s="52">
        <v>8.8900000000000006E-5</v>
      </c>
      <c r="R26" s="52">
        <v>7.8899999999999993E-5</v>
      </c>
      <c r="S26" s="52">
        <v>7.86E-5</v>
      </c>
      <c r="T26" s="52">
        <v>9.2499999999999999E-5</v>
      </c>
      <c r="U26" s="52">
        <v>9.9500000000000006E-5</v>
      </c>
      <c r="V26" s="52">
        <v>9.0600000000000007E-5</v>
      </c>
      <c r="W26" s="52">
        <v>9.1299999999999997E-5</v>
      </c>
      <c r="X26" s="52">
        <v>1.021E-4</v>
      </c>
      <c r="Y26" s="8"/>
      <c r="Z26" s="8"/>
      <c r="AA26" s="8"/>
    </row>
    <row r="27" spans="2:27" ht="16.5" customHeight="1" x14ac:dyDescent="0.25">
      <c r="C27" s="19"/>
      <c r="D27" s="53" t="s">
        <v>63</v>
      </c>
      <c r="E27" s="52">
        <v>8.3000000000000002E-6</v>
      </c>
      <c r="F27" s="52">
        <v>7.9999999999999996E-6</v>
      </c>
      <c r="G27" s="52"/>
      <c r="H27" s="52">
        <v>7.9999999999999996E-6</v>
      </c>
      <c r="I27" s="52">
        <v>8.1000000000000004E-6</v>
      </c>
      <c r="J27" s="52">
        <v>8.3000000000000002E-6</v>
      </c>
      <c r="K27" s="52">
        <v>9.0000000000000002E-6</v>
      </c>
      <c r="L27" s="52">
        <v>8.3000000000000002E-6</v>
      </c>
      <c r="M27" s="52">
        <v>8.8999999999999995E-6</v>
      </c>
      <c r="N27" s="52">
        <v>1.7200000000000001E-5</v>
      </c>
      <c r="O27" s="52">
        <v>9.5000000000000005E-6</v>
      </c>
      <c r="P27" s="52">
        <v>9.3000000000000007E-6</v>
      </c>
      <c r="Q27" s="52">
        <v>2.4499999999999999E-5</v>
      </c>
      <c r="R27" s="52">
        <v>9.5000000000000005E-6</v>
      </c>
      <c r="S27" s="52">
        <v>1.0200000000000001E-5</v>
      </c>
      <c r="T27" s="52">
        <v>9.9000000000000001E-6</v>
      </c>
      <c r="U27" s="52">
        <v>1.22E-5</v>
      </c>
      <c r="V27" s="52">
        <v>1.0000000000000001E-5</v>
      </c>
      <c r="W27" s="52">
        <v>1.36E-5</v>
      </c>
      <c r="X27" s="52">
        <v>9.3999999999999998E-6</v>
      </c>
      <c r="Y27" s="8"/>
      <c r="Z27" s="8"/>
      <c r="AA27" s="8"/>
    </row>
    <row r="28" spans="2:27" ht="16.5" customHeight="1" x14ac:dyDescent="0.25">
      <c r="C28" s="19"/>
      <c r="D28" s="53" t="s">
        <v>64</v>
      </c>
      <c r="E28" s="52">
        <v>1.1399999999999999E-5</v>
      </c>
      <c r="F28" s="52">
        <v>1.1399999999999999E-5</v>
      </c>
      <c r="G28" s="52"/>
      <c r="H28" s="52">
        <v>1.1399999999999999E-5</v>
      </c>
      <c r="I28" s="52">
        <v>1.1399999999999999E-5</v>
      </c>
      <c r="J28" s="52">
        <v>1.1399999999999999E-5</v>
      </c>
      <c r="K28" s="52">
        <v>1.1399999999999999E-5</v>
      </c>
      <c r="L28" s="52">
        <v>1.1399999999999999E-5</v>
      </c>
      <c r="M28" s="52">
        <v>1.1399999999999999E-5</v>
      </c>
      <c r="N28" s="52">
        <v>1.1399999999999999E-5</v>
      </c>
      <c r="O28" s="52">
        <v>1.1399999999999999E-5</v>
      </c>
      <c r="P28" s="52">
        <v>1.1399999999999999E-5</v>
      </c>
      <c r="Q28" s="52">
        <v>1.1399999999999999E-5</v>
      </c>
      <c r="R28" s="52">
        <v>1.1399999999999999E-5</v>
      </c>
      <c r="S28" s="52">
        <v>1.1399999999999999E-5</v>
      </c>
      <c r="T28" s="52">
        <v>1.1399999999999999E-5</v>
      </c>
      <c r="U28" s="52">
        <v>1.1399999999999999E-5</v>
      </c>
      <c r="V28" s="52">
        <v>1.1399999999999999E-5</v>
      </c>
      <c r="W28" s="52">
        <v>1.1399999999999999E-5</v>
      </c>
      <c r="X28" s="52">
        <v>1.1399999999999999E-5</v>
      </c>
      <c r="Y28" s="8"/>
      <c r="Z28" s="8"/>
      <c r="AA28" s="8"/>
    </row>
    <row r="29" spans="2:27" ht="16.5" customHeight="1" x14ac:dyDescent="0.25">
      <c r="C29" s="19"/>
      <c r="D29" s="53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8"/>
      <c r="Z29" s="8"/>
      <c r="AA29" s="8"/>
    </row>
    <row r="30" spans="2:27" ht="16.5" customHeight="1" x14ac:dyDescent="0.25">
      <c r="C30" s="19"/>
      <c r="D30" s="5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7" ht="16.5" customHeight="1" x14ac:dyDescent="0.25">
      <c r="C31" s="19"/>
      <c r="D31" s="53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8"/>
      <c r="Z31" s="8"/>
      <c r="AA31" s="8"/>
    </row>
    <row r="32" spans="2:27" ht="16.5" customHeight="1" x14ac:dyDescent="0.25">
      <c r="C32" s="19"/>
      <c r="D32" s="53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8"/>
      <c r="Z32" s="8"/>
      <c r="AA32" s="8"/>
    </row>
    <row r="33" spans="2:27" ht="16.5" customHeight="1" x14ac:dyDescent="0.25">
      <c r="C33" s="19"/>
      <c r="D33" s="53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8"/>
      <c r="Z33" s="8"/>
      <c r="AA33" s="8"/>
    </row>
    <row r="34" spans="2:27" ht="16.5" customHeight="1" x14ac:dyDescent="0.25">
      <c r="C34" s="19"/>
      <c r="D34" s="53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8"/>
      <c r="Z34" s="8"/>
      <c r="AA34" s="8"/>
    </row>
    <row r="35" spans="2:27" ht="16.5" customHeight="1" x14ac:dyDescent="0.25">
      <c r="C35" s="19"/>
      <c r="D35" s="53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2:27" ht="16.5" customHeight="1" x14ac:dyDescent="0.25">
      <c r="C36" s="19"/>
      <c r="D36" s="53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8"/>
      <c r="Z36" s="8"/>
      <c r="AA36" s="8"/>
    </row>
    <row r="37" spans="2:27" ht="16.5" customHeight="1" x14ac:dyDescent="0.25">
      <c r="C37" s="19"/>
      <c r="D37" s="24" t="s">
        <v>53</v>
      </c>
      <c r="E37" s="58">
        <f>MAX(E21:E36)</f>
        <v>8.0699999999999996E-5</v>
      </c>
      <c r="F37" s="58">
        <f t="shared" ref="F37:X37" si="0">MAX(F21:F36)</f>
        <v>8.6500000000000002E-5</v>
      </c>
      <c r="G37" s="58">
        <f t="shared" si="0"/>
        <v>0</v>
      </c>
      <c r="H37" s="58">
        <f t="shared" si="0"/>
        <v>8.81E-5</v>
      </c>
      <c r="I37" s="58">
        <f t="shared" si="0"/>
        <v>8.4900000000000004E-5</v>
      </c>
      <c r="J37" s="58">
        <f t="shared" si="0"/>
        <v>8.0699999999999996E-5</v>
      </c>
      <c r="K37" s="58">
        <f t="shared" si="0"/>
        <v>8.5500000000000005E-5</v>
      </c>
      <c r="L37" s="58">
        <f t="shared" si="0"/>
        <v>8.1500000000000002E-5</v>
      </c>
      <c r="M37" s="58">
        <f t="shared" si="0"/>
        <v>8.1699999999999994E-5</v>
      </c>
      <c r="N37" s="58">
        <f t="shared" si="0"/>
        <v>8.7399999999999997E-5</v>
      </c>
      <c r="O37" s="58">
        <f t="shared" si="0"/>
        <v>8.9300000000000002E-5</v>
      </c>
      <c r="P37" s="58">
        <f t="shared" si="0"/>
        <v>8.2399999999999997E-5</v>
      </c>
      <c r="Q37" s="58">
        <f t="shared" si="0"/>
        <v>8.8900000000000006E-5</v>
      </c>
      <c r="R37" s="58">
        <f t="shared" si="0"/>
        <v>7.8899999999999993E-5</v>
      </c>
      <c r="S37" s="58">
        <f t="shared" si="0"/>
        <v>7.86E-5</v>
      </c>
      <c r="T37" s="58">
        <f t="shared" si="0"/>
        <v>9.2499999999999999E-5</v>
      </c>
      <c r="U37" s="58">
        <f t="shared" si="0"/>
        <v>9.9500000000000006E-5</v>
      </c>
      <c r="V37" s="58">
        <f t="shared" si="0"/>
        <v>9.0600000000000007E-5</v>
      </c>
      <c r="W37" s="58">
        <f t="shared" si="0"/>
        <v>9.1299999999999997E-5</v>
      </c>
      <c r="X37" s="58">
        <f t="shared" si="0"/>
        <v>1.021E-4</v>
      </c>
    </row>
    <row r="39" spans="2:27" ht="19.5" x14ac:dyDescent="0.35">
      <c r="B39" s="20" t="s">
        <v>11</v>
      </c>
      <c r="C39" s="21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2:27" ht="5.25" customHeight="1" x14ac:dyDescent="0.25">
      <c r="C40" s="19"/>
    </row>
    <row r="41" spans="2:27" x14ac:dyDescent="0.25">
      <c r="C41" s="19"/>
      <c r="D41" s="71" t="s">
        <v>7</v>
      </c>
      <c r="E41" s="71"/>
      <c r="F41" s="71"/>
      <c r="G41" s="56">
        <f>STDEV(E21:X28)</f>
        <v>2.5504998783889204E-5</v>
      </c>
      <c r="H41" s="8"/>
      <c r="I41" s="71" t="s">
        <v>26</v>
      </c>
      <c r="J41" s="71"/>
      <c r="K41" s="71"/>
      <c r="L41" s="71"/>
      <c r="M41" s="71"/>
      <c r="N41" s="36">
        <f>COUNT(E21:X28)</f>
        <v>152</v>
      </c>
    </row>
    <row r="42" spans="2:27" x14ac:dyDescent="0.25">
      <c r="C42" s="19"/>
      <c r="D42" s="71" t="s">
        <v>8</v>
      </c>
      <c r="E42" s="71"/>
      <c r="F42" s="71"/>
      <c r="G42" s="56">
        <f>AVERAGE(E21:X28)</f>
        <v>2.2701973684210531E-5</v>
      </c>
      <c r="H42" s="8"/>
      <c r="I42" s="71" t="s">
        <v>21</v>
      </c>
      <c r="J42" s="71"/>
      <c r="K42" s="71"/>
      <c r="L42" s="71"/>
      <c r="M42" s="71"/>
      <c r="N42" s="31">
        <f>IF(G7&lt;&gt;"",(G7-G42)/(3*G41),IF(E7&lt;&gt;"",(G42-E7)/(3*G41)))</f>
        <v>12.772633770039901</v>
      </c>
      <c r="O42" s="1" t="s">
        <v>57</v>
      </c>
    </row>
    <row r="43" spans="2:27" x14ac:dyDescent="0.25">
      <c r="C43" s="19"/>
      <c r="D43" s="71" t="s">
        <v>9</v>
      </c>
      <c r="E43" s="71"/>
      <c r="F43" s="71"/>
      <c r="G43" s="56">
        <f>IF(G7&lt;&gt;"",G42+(3*G41),"")</f>
        <v>9.9216970035878141E-5</v>
      </c>
      <c r="H43" s="8"/>
      <c r="I43" s="72" t="s">
        <v>22</v>
      </c>
      <c r="J43" s="73"/>
      <c r="K43" s="73"/>
      <c r="L43" s="73"/>
      <c r="M43" s="74"/>
      <c r="N43" s="32">
        <f>N42</f>
        <v>12.772633770039901</v>
      </c>
      <c r="O43" s="1" t="s">
        <v>57</v>
      </c>
    </row>
    <row r="44" spans="2:27" x14ac:dyDescent="0.25">
      <c r="C44" s="19"/>
      <c r="D44" s="71" t="s">
        <v>10</v>
      </c>
      <c r="E44" s="71"/>
      <c r="F44" s="71"/>
      <c r="G44" s="56">
        <f>IF(E7&lt;&gt;"",G42-(3*G41),"")</f>
        <v>-5.3813022667457085E-5</v>
      </c>
      <c r="H44" s="8"/>
      <c r="I44" s="83" t="s">
        <v>55</v>
      </c>
      <c r="J44" s="84"/>
      <c r="K44" s="84"/>
      <c r="L44" s="84"/>
      <c r="M44" s="84"/>
      <c r="N44" s="63">
        <f>MAX(E21:X28)</f>
        <v>1.021E-4</v>
      </c>
    </row>
    <row r="45" spans="2:27" x14ac:dyDescent="0.25">
      <c r="C45" s="19"/>
      <c r="D45" s="61"/>
      <c r="E45" s="61"/>
      <c r="F45" s="61"/>
      <c r="G45" s="62"/>
      <c r="H45" s="8"/>
      <c r="I45" s="78" t="s">
        <v>56</v>
      </c>
      <c r="J45" s="79"/>
      <c r="K45" s="79"/>
      <c r="L45" s="79"/>
      <c r="M45" s="79"/>
      <c r="N45" s="63">
        <f>MAX(E21:X25,E27:X28)</f>
        <v>6.6199999999999996E-5</v>
      </c>
    </row>
    <row r="46" spans="2:27" ht="6.75" customHeight="1" x14ac:dyDescent="0.25">
      <c r="C46" s="19"/>
    </row>
    <row r="47" spans="2:27" x14ac:dyDescent="0.25">
      <c r="C47" s="19"/>
    </row>
    <row r="48" spans="2:27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</sheetData>
  <mergeCells count="11">
    <mergeCell ref="I45:M45"/>
    <mergeCell ref="D43:F43"/>
    <mergeCell ref="I43:M43"/>
    <mergeCell ref="D44:F44"/>
    <mergeCell ref="B2:O2"/>
    <mergeCell ref="D8:G8"/>
    <mergeCell ref="D41:F41"/>
    <mergeCell ref="I41:M41"/>
    <mergeCell ref="D42:F42"/>
    <mergeCell ref="I42:M42"/>
    <mergeCell ref="I44:M44"/>
  </mergeCells>
  <conditionalFormatting sqref="E21:X25">
    <cfRule type="cellIs" dxfId="9" priority="4" operator="between">
      <formula>0.00015</formula>
      <formula>0.01</formula>
    </cfRule>
  </conditionalFormatting>
  <conditionalFormatting sqref="E27:X28">
    <cfRule type="cellIs" dxfId="8" priority="5" operator="between">
      <formula>0.00015</formula>
      <formula>0.01</formula>
    </cfRule>
  </conditionalFormatting>
  <conditionalFormatting sqref="E26:X26">
    <cfRule type="cellIs" dxfId="7" priority="3" operator="between">
      <formula>0.0003</formula>
      <formula>0.01</formula>
    </cfRule>
  </conditionalFormatting>
  <conditionalFormatting sqref="N44">
    <cfRule type="cellIs" dxfId="6" priority="2" operator="between">
      <formula>0.0003</formula>
      <formula>0.01</formula>
    </cfRule>
  </conditionalFormatting>
  <conditionalFormatting sqref="N45">
    <cfRule type="cellIs" dxfId="5" priority="1" operator="between">
      <formula>0.00015</formula>
      <formula>0.01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583F-EC53-4A74-9DB3-420969571006}">
  <sheetPr codeName="Sheet4"/>
  <dimension ref="B1:AR75"/>
  <sheetViews>
    <sheetView zoomScaleNormal="100" workbookViewId="0">
      <selection activeCell="D8" sqref="D8:G8"/>
    </sheetView>
  </sheetViews>
  <sheetFormatPr defaultColWidth="9.140625" defaultRowHeight="15" x14ac:dyDescent="0.25"/>
  <cols>
    <col min="1" max="1" width="1" style="1" customWidth="1"/>
    <col min="2" max="3" width="0.85546875" style="1" customWidth="1"/>
    <col min="4" max="4" width="28.5703125" style="1" bestFit="1" customWidth="1"/>
    <col min="5" max="14" width="9.5703125" style="1" bestFit="1" customWidth="1"/>
    <col min="15" max="15" width="9.7109375" style="1" customWidth="1"/>
    <col min="16" max="24" width="9.5703125" style="1" bestFit="1" customWidth="1"/>
    <col min="25" max="16384" width="9.140625" style="1"/>
  </cols>
  <sheetData>
    <row r="1" spans="2:15" ht="4.5" customHeight="1" thickBot="1" x14ac:dyDescent="0.3"/>
    <row r="2" spans="2:15" ht="39" customHeight="1" thickBot="1" x14ac:dyDescent="0.3">
      <c r="B2" s="80" t="s">
        <v>54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4" spans="2:15" ht="19.5" x14ac:dyDescent="0.35">
      <c r="B4" s="20" t="s">
        <v>52</v>
      </c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5.25" customHeight="1" thickBot="1" x14ac:dyDescent="0.3">
      <c r="C5" s="26"/>
    </row>
    <row r="6" spans="2:15" x14ac:dyDescent="0.25">
      <c r="C6" s="26"/>
      <c r="D6" s="27" t="s">
        <v>5</v>
      </c>
      <c r="E6" s="41">
        <v>0</v>
      </c>
      <c r="F6" s="41"/>
      <c r="G6" s="50">
        <v>1E-3</v>
      </c>
    </row>
    <row r="7" spans="2:15" ht="15.75" thickBot="1" x14ac:dyDescent="0.3">
      <c r="C7" s="26"/>
      <c r="D7" s="28" t="s">
        <v>3</v>
      </c>
      <c r="E7" s="42">
        <v>0</v>
      </c>
      <c r="F7" s="29" t="s">
        <v>4</v>
      </c>
      <c r="G7" s="51">
        <f>IF(G6&lt;&gt;"",E6+G6,"")</f>
        <v>1E-3</v>
      </c>
    </row>
    <row r="8" spans="2:15" x14ac:dyDescent="0.25">
      <c r="C8" s="26"/>
      <c r="D8" s="75" t="s">
        <v>6</v>
      </c>
      <c r="E8" s="76"/>
      <c r="F8" s="76"/>
      <c r="G8" s="77"/>
    </row>
    <row r="9" spans="2:15" x14ac:dyDescent="0.25">
      <c r="C9" s="26"/>
      <c r="D9" s="9"/>
      <c r="E9" s="10"/>
      <c r="F9" s="10"/>
      <c r="G9" s="11"/>
    </row>
    <row r="10" spans="2:15" x14ac:dyDescent="0.25">
      <c r="C10" s="26"/>
      <c r="D10" s="3"/>
      <c r="G10" s="4"/>
    </row>
    <row r="11" spans="2:15" x14ac:dyDescent="0.25">
      <c r="C11" s="26"/>
      <c r="D11" s="3"/>
      <c r="G11" s="4"/>
    </row>
    <row r="12" spans="2:15" x14ac:dyDescent="0.25">
      <c r="C12" s="26"/>
      <c r="D12" s="3"/>
      <c r="G12" s="4"/>
    </row>
    <row r="13" spans="2:15" x14ac:dyDescent="0.25">
      <c r="C13" s="26"/>
      <c r="D13" s="3"/>
      <c r="G13" s="4"/>
    </row>
    <row r="14" spans="2:15" x14ac:dyDescent="0.25">
      <c r="C14" s="26"/>
      <c r="D14" s="3"/>
      <c r="G14" s="4"/>
    </row>
    <row r="15" spans="2:15" ht="15.75" thickBot="1" x14ac:dyDescent="0.3">
      <c r="C15" s="26"/>
      <c r="D15" s="5"/>
      <c r="E15" s="6"/>
      <c r="F15" s="6"/>
      <c r="G15" s="7"/>
    </row>
    <row r="16" spans="2:15" ht="6" customHeight="1" x14ac:dyDescent="0.25">
      <c r="C16" s="26"/>
    </row>
    <row r="17" spans="2:44" ht="7.5" customHeight="1" x14ac:dyDescent="0.25"/>
    <row r="18" spans="2:44" ht="19.5" x14ac:dyDescent="0.35">
      <c r="B18" s="20" t="s">
        <v>0</v>
      </c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44" ht="12.75" customHeight="1" x14ac:dyDescent="0.3">
      <c r="B19" s="2"/>
      <c r="C19" s="25"/>
      <c r="E19" s="60">
        <v>251</v>
      </c>
      <c r="F19" s="60">
        <v>252</v>
      </c>
      <c r="G19" s="60">
        <v>251</v>
      </c>
      <c r="H19" s="60">
        <v>252</v>
      </c>
      <c r="I19" s="60">
        <v>251</v>
      </c>
      <c r="J19" s="60">
        <v>252</v>
      </c>
      <c r="K19" s="60">
        <v>251</v>
      </c>
      <c r="L19" s="60">
        <v>252</v>
      </c>
      <c r="M19" s="60">
        <v>251</v>
      </c>
      <c r="N19" s="60">
        <v>252</v>
      </c>
      <c r="O19" s="60">
        <v>251</v>
      </c>
      <c r="P19" s="60">
        <v>252</v>
      </c>
      <c r="Q19" s="60">
        <v>251</v>
      </c>
      <c r="R19" s="60">
        <v>252</v>
      </c>
      <c r="S19" s="60">
        <v>251</v>
      </c>
      <c r="T19" s="60">
        <v>252</v>
      </c>
      <c r="U19" s="60">
        <v>251</v>
      </c>
      <c r="V19" s="60">
        <v>252</v>
      </c>
      <c r="W19" s="60">
        <v>251</v>
      </c>
      <c r="X19" s="60">
        <v>252</v>
      </c>
      <c r="Y19" s="60">
        <v>251</v>
      </c>
      <c r="Z19" s="60">
        <v>252</v>
      </c>
      <c r="AA19" s="60">
        <v>251</v>
      </c>
      <c r="AB19" s="60">
        <v>252</v>
      </c>
      <c r="AC19" s="60">
        <v>251</v>
      </c>
      <c r="AD19" s="60">
        <v>252</v>
      </c>
      <c r="AE19" s="60">
        <v>251</v>
      </c>
      <c r="AF19" s="60">
        <v>252</v>
      </c>
      <c r="AG19" s="60">
        <v>251</v>
      </c>
      <c r="AH19" s="60">
        <v>252</v>
      </c>
      <c r="AI19" s="60">
        <v>251</v>
      </c>
      <c r="AJ19" s="60">
        <v>252</v>
      </c>
      <c r="AK19" s="60">
        <v>251</v>
      </c>
      <c r="AL19" s="60">
        <v>252</v>
      </c>
      <c r="AM19" s="60">
        <v>251</v>
      </c>
      <c r="AN19" s="60">
        <v>252</v>
      </c>
      <c r="AO19" s="60">
        <v>251</v>
      </c>
      <c r="AP19" s="60">
        <v>252</v>
      </c>
      <c r="AQ19" s="60">
        <v>251</v>
      </c>
      <c r="AR19" s="60">
        <v>252</v>
      </c>
    </row>
    <row r="20" spans="2:44" ht="16.5" customHeight="1" x14ac:dyDescent="0.25">
      <c r="C20" s="19"/>
      <c r="D20" s="12" t="s">
        <v>49</v>
      </c>
      <c r="E20" s="48">
        <v>45217</v>
      </c>
      <c r="F20" s="48">
        <v>45217</v>
      </c>
      <c r="G20" s="48">
        <v>45218</v>
      </c>
      <c r="H20" s="48">
        <v>45218</v>
      </c>
      <c r="I20" s="48">
        <v>45219</v>
      </c>
      <c r="J20" s="48">
        <v>45219</v>
      </c>
      <c r="K20" s="48">
        <v>45222</v>
      </c>
      <c r="L20" s="48">
        <v>45222</v>
      </c>
      <c r="M20" s="48">
        <v>45223</v>
      </c>
      <c r="N20" s="48">
        <v>45223</v>
      </c>
      <c r="O20" s="48">
        <v>45224</v>
      </c>
      <c r="P20" s="48">
        <v>45224</v>
      </c>
      <c r="Q20" s="48">
        <v>45225</v>
      </c>
      <c r="R20" s="49">
        <v>45225</v>
      </c>
      <c r="S20" s="49">
        <v>45226</v>
      </c>
      <c r="T20" s="49">
        <v>45226</v>
      </c>
      <c r="U20" s="49">
        <v>45229</v>
      </c>
      <c r="V20" s="49">
        <v>45229</v>
      </c>
      <c r="W20" s="48">
        <v>45230</v>
      </c>
      <c r="X20" s="48">
        <v>45230</v>
      </c>
      <c r="Y20" s="48">
        <v>45231</v>
      </c>
      <c r="Z20" s="48">
        <v>45231</v>
      </c>
      <c r="AA20" s="48">
        <v>45232</v>
      </c>
      <c r="AB20" s="48">
        <v>45232</v>
      </c>
      <c r="AC20" s="48">
        <v>45233</v>
      </c>
      <c r="AD20" s="48">
        <v>45233</v>
      </c>
      <c r="AE20" s="48">
        <v>45236</v>
      </c>
      <c r="AF20" s="48">
        <v>45236</v>
      </c>
      <c r="AG20" s="48">
        <v>45237</v>
      </c>
      <c r="AH20" s="48">
        <v>45237</v>
      </c>
      <c r="AI20" s="48">
        <v>45238</v>
      </c>
      <c r="AJ20" s="48">
        <v>45238</v>
      </c>
      <c r="AK20" s="48">
        <v>45239</v>
      </c>
      <c r="AL20" s="49">
        <v>45239</v>
      </c>
      <c r="AM20" s="49">
        <v>45240</v>
      </c>
      <c r="AN20" s="49">
        <v>45240</v>
      </c>
      <c r="AO20" s="49">
        <v>45243</v>
      </c>
      <c r="AP20" s="49">
        <v>45243</v>
      </c>
      <c r="AQ20" s="48">
        <v>45244</v>
      </c>
      <c r="AR20" s="48">
        <v>45244</v>
      </c>
    </row>
    <row r="21" spans="2:44" ht="16.5" customHeight="1" x14ac:dyDescent="0.25">
      <c r="C21" s="19"/>
      <c r="D21" s="53" t="s">
        <v>58</v>
      </c>
      <c r="E21" s="52">
        <v>1.2500000000000001E-5</v>
      </c>
      <c r="F21" s="52">
        <v>1.2E-5</v>
      </c>
      <c r="G21" s="52">
        <v>1.08E-5</v>
      </c>
      <c r="H21" s="52">
        <v>1.2999999999999999E-5</v>
      </c>
      <c r="I21" s="52"/>
      <c r="J21" s="52"/>
      <c r="K21" s="52">
        <v>1.1199999999999999E-5</v>
      </c>
      <c r="L21" s="52">
        <v>1.31E-5</v>
      </c>
      <c r="M21" s="52">
        <v>4.4299999999999999E-5</v>
      </c>
      <c r="N21" s="52">
        <v>1.29E-5</v>
      </c>
      <c r="O21" s="52">
        <v>3.3399999999999999E-5</v>
      </c>
      <c r="P21" s="52">
        <v>1.34E-5</v>
      </c>
      <c r="Q21" s="52">
        <v>1.42E-5</v>
      </c>
      <c r="R21" s="52">
        <v>1.19E-5</v>
      </c>
      <c r="S21" s="52">
        <v>1.15E-5</v>
      </c>
      <c r="T21" s="52">
        <v>1.3499999999999999E-5</v>
      </c>
      <c r="U21" s="52">
        <v>1.8899999999999999E-5</v>
      </c>
      <c r="V21" s="52">
        <v>1.33E-5</v>
      </c>
      <c r="W21" s="52">
        <v>1.38E-5</v>
      </c>
      <c r="X21" s="52">
        <v>1.29E-5</v>
      </c>
      <c r="Y21" s="52">
        <v>1.4399999999999999E-5</v>
      </c>
      <c r="Z21" s="52">
        <v>1.33E-5</v>
      </c>
      <c r="AA21" s="52">
        <v>1.2500000000000001E-5</v>
      </c>
      <c r="AB21" s="52">
        <v>1.7099999999999999E-5</v>
      </c>
      <c r="AC21" s="52">
        <v>1.11E-5</v>
      </c>
      <c r="AD21" s="52">
        <v>1.8199999999999999E-5</v>
      </c>
      <c r="AE21" s="52">
        <v>1.1600000000000001E-5</v>
      </c>
      <c r="AF21" s="52">
        <v>1.6399999999999999E-5</v>
      </c>
      <c r="AG21" s="52">
        <v>1.1600000000000001E-5</v>
      </c>
      <c r="AH21" s="52">
        <v>1.56E-5</v>
      </c>
      <c r="AI21" s="52">
        <v>1.2999999999999999E-5</v>
      </c>
      <c r="AJ21" s="52">
        <v>1.5400000000000002E-5</v>
      </c>
      <c r="AK21" s="52">
        <v>1.2E-5</v>
      </c>
      <c r="AL21" s="52">
        <v>1.38E-5</v>
      </c>
      <c r="AM21" s="52">
        <v>1.04E-5</v>
      </c>
      <c r="AN21" s="52">
        <v>1.2500000000000001E-5</v>
      </c>
      <c r="AO21" s="52">
        <v>1.06E-5</v>
      </c>
      <c r="AP21" s="52">
        <v>1.4399999999999999E-5</v>
      </c>
      <c r="AQ21" s="52">
        <v>1.08E-5</v>
      </c>
      <c r="AR21" s="52">
        <v>1.8E-5</v>
      </c>
    </row>
    <row r="22" spans="2:44" ht="16.5" customHeight="1" x14ac:dyDescent="0.25">
      <c r="C22" s="19"/>
      <c r="D22" s="53" t="s">
        <v>59</v>
      </c>
      <c r="E22" s="52">
        <v>8.1000000000000004E-6</v>
      </c>
      <c r="F22" s="52">
        <v>1.13E-5</v>
      </c>
      <c r="G22" s="52">
        <v>8.4999999999999999E-6</v>
      </c>
      <c r="H22" s="52">
        <v>1.06E-5</v>
      </c>
      <c r="I22" s="52"/>
      <c r="J22" s="52"/>
      <c r="K22" s="52">
        <v>7.9000000000000006E-6</v>
      </c>
      <c r="L22" s="52">
        <v>2.1299999999999999E-5</v>
      </c>
      <c r="M22" s="52">
        <v>1.9400000000000001E-5</v>
      </c>
      <c r="N22" s="52">
        <v>1.1399999999999999E-5</v>
      </c>
      <c r="O22" s="52">
        <v>7.4000000000000003E-6</v>
      </c>
      <c r="P22" s="52">
        <v>1.17E-5</v>
      </c>
      <c r="Q22" s="52">
        <v>9.7000000000000003E-6</v>
      </c>
      <c r="R22" s="52">
        <v>1.11E-5</v>
      </c>
      <c r="S22" s="52">
        <v>1.63E-5</v>
      </c>
      <c r="T22" s="52">
        <v>1.38E-5</v>
      </c>
      <c r="U22" s="52">
        <v>6.9E-6</v>
      </c>
      <c r="V22" s="52">
        <v>9.9000000000000001E-6</v>
      </c>
      <c r="W22" s="52">
        <v>6.1999999999999999E-6</v>
      </c>
      <c r="X22" s="52">
        <v>2.3300000000000001E-5</v>
      </c>
      <c r="Y22" s="52">
        <v>5.6999999999999996E-6</v>
      </c>
      <c r="Z22" s="52">
        <v>1.1E-5</v>
      </c>
      <c r="AA22" s="52">
        <v>9.0999999999999993E-6</v>
      </c>
      <c r="AB22" s="52">
        <v>1.9400000000000001E-5</v>
      </c>
      <c r="AC22" s="52">
        <v>5.6999999999999996E-6</v>
      </c>
      <c r="AD22" s="52">
        <v>2.5199999999999999E-5</v>
      </c>
      <c r="AE22" s="52">
        <v>4.1300000000000001E-5</v>
      </c>
      <c r="AF22" s="52">
        <v>5.3900000000000002E-5</v>
      </c>
      <c r="AG22" s="52">
        <v>1.2300000000000001E-5</v>
      </c>
      <c r="AH22" s="52">
        <v>6.6199999999999996E-5</v>
      </c>
      <c r="AI22" s="52">
        <v>1.19E-5</v>
      </c>
      <c r="AJ22" s="52">
        <v>3.54E-5</v>
      </c>
      <c r="AK22" s="52">
        <v>1.33E-5</v>
      </c>
      <c r="AL22" s="52">
        <v>1.1399999999999999E-5</v>
      </c>
      <c r="AM22" s="52">
        <v>1.5E-5</v>
      </c>
      <c r="AN22" s="52">
        <v>1.15E-5</v>
      </c>
      <c r="AO22" s="52">
        <v>1.6699999999999999E-5</v>
      </c>
      <c r="AP22" s="52">
        <v>3.4700000000000003E-5</v>
      </c>
      <c r="AQ22" s="52">
        <v>5.5300000000000002E-5</v>
      </c>
      <c r="AR22" s="52">
        <v>1.19E-5</v>
      </c>
    </row>
    <row r="23" spans="2:44" ht="16.5" customHeight="1" x14ac:dyDescent="0.25">
      <c r="C23" s="19"/>
      <c r="D23" s="53" t="s">
        <v>60</v>
      </c>
      <c r="E23" s="52">
        <v>1.4E-5</v>
      </c>
      <c r="F23" s="52">
        <v>1.06E-5</v>
      </c>
      <c r="G23" s="52">
        <v>1.2999999999999999E-5</v>
      </c>
      <c r="H23" s="52">
        <v>1.08E-5</v>
      </c>
      <c r="I23" s="52"/>
      <c r="J23" s="52"/>
      <c r="K23" s="52">
        <v>1.26E-5</v>
      </c>
      <c r="L23" s="52">
        <v>1.1E-5</v>
      </c>
      <c r="M23" s="52">
        <v>1.3499999999999999E-5</v>
      </c>
      <c r="N23" s="52">
        <v>1.17E-5</v>
      </c>
      <c r="O23" s="52">
        <v>1.4600000000000001E-5</v>
      </c>
      <c r="P23" s="52">
        <v>1.2E-5</v>
      </c>
      <c r="Q23" s="52">
        <v>1.2E-5</v>
      </c>
      <c r="R23" s="52">
        <v>1.56E-5</v>
      </c>
      <c r="S23" s="52">
        <v>1.33E-5</v>
      </c>
      <c r="T23" s="52">
        <v>1.01E-5</v>
      </c>
      <c r="U23" s="52">
        <v>1.38E-5</v>
      </c>
      <c r="V23" s="52">
        <v>1.1600000000000001E-5</v>
      </c>
      <c r="W23" s="52">
        <v>1.08E-5</v>
      </c>
      <c r="X23" s="52">
        <v>1.06E-5</v>
      </c>
      <c r="Y23" s="52">
        <v>1.24E-5</v>
      </c>
      <c r="Z23" s="52">
        <v>1.01E-5</v>
      </c>
      <c r="AA23" s="52">
        <v>1.06E-5</v>
      </c>
      <c r="AB23" s="52">
        <v>1.1600000000000001E-5</v>
      </c>
      <c r="AC23" s="52">
        <v>1.2E-5</v>
      </c>
      <c r="AD23" s="52">
        <v>1.0000000000000001E-5</v>
      </c>
      <c r="AE23" s="52">
        <v>1.19E-5</v>
      </c>
      <c r="AF23" s="52">
        <v>1.2099999999999999E-5</v>
      </c>
      <c r="AG23" s="52">
        <v>1.1600000000000001E-5</v>
      </c>
      <c r="AH23" s="52">
        <v>1.17E-5</v>
      </c>
      <c r="AI23" s="52">
        <v>1.1E-5</v>
      </c>
      <c r="AJ23" s="52">
        <v>1.13E-5</v>
      </c>
      <c r="AK23" s="52">
        <v>1.34E-5</v>
      </c>
      <c r="AL23" s="52">
        <v>1.1E-5</v>
      </c>
      <c r="AM23" s="52">
        <v>9.3000000000000007E-6</v>
      </c>
      <c r="AN23" s="52">
        <v>1.15E-5</v>
      </c>
      <c r="AO23" s="52">
        <v>7.6000000000000001E-6</v>
      </c>
      <c r="AP23" s="52">
        <v>1.11E-5</v>
      </c>
      <c r="AQ23" s="52">
        <v>1.0200000000000001E-5</v>
      </c>
      <c r="AR23" s="52">
        <v>1.0499999999999999E-5</v>
      </c>
    </row>
    <row r="24" spans="2:44" ht="16.5" customHeight="1" x14ac:dyDescent="0.25">
      <c r="C24" s="19"/>
      <c r="D24" s="53" t="s">
        <v>61</v>
      </c>
      <c r="E24" s="52">
        <v>1.5699999999999999E-5</v>
      </c>
      <c r="F24" s="52">
        <v>1.3499999999999999E-5</v>
      </c>
      <c r="G24" s="52">
        <v>1.3499999999999999E-5</v>
      </c>
      <c r="H24" s="52">
        <v>1.2E-5</v>
      </c>
      <c r="I24" s="52"/>
      <c r="J24" s="52"/>
      <c r="K24" s="52">
        <v>2.02E-5</v>
      </c>
      <c r="L24" s="52">
        <v>1.13E-5</v>
      </c>
      <c r="M24" s="52">
        <v>1.8099999999999999E-5</v>
      </c>
      <c r="N24" s="52">
        <v>1.4600000000000001E-5</v>
      </c>
      <c r="O24" s="52">
        <v>1.56E-5</v>
      </c>
      <c r="P24" s="52">
        <v>1.4100000000000001E-5</v>
      </c>
      <c r="Q24" s="52">
        <v>1.4600000000000001E-5</v>
      </c>
      <c r="R24" s="52">
        <v>1.5400000000000002E-5</v>
      </c>
      <c r="S24" s="52">
        <v>2.69E-5</v>
      </c>
      <c r="T24" s="52">
        <v>1.52E-5</v>
      </c>
      <c r="U24" s="52">
        <v>1.29E-5</v>
      </c>
      <c r="V24" s="52">
        <v>1.2500000000000001E-5</v>
      </c>
      <c r="W24" s="52">
        <v>1.26E-5</v>
      </c>
      <c r="X24" s="52">
        <v>1.42E-5</v>
      </c>
      <c r="Y24" s="52">
        <v>1.3200000000000001E-5</v>
      </c>
      <c r="Z24" s="52">
        <v>1.2500000000000001E-5</v>
      </c>
      <c r="AA24" s="52">
        <v>1.3200000000000001E-5</v>
      </c>
      <c r="AB24" s="52">
        <v>1.7E-5</v>
      </c>
      <c r="AC24" s="52">
        <v>1.27E-5</v>
      </c>
      <c r="AD24" s="52">
        <v>1.7499999999999998E-5</v>
      </c>
      <c r="AE24" s="52">
        <v>1.4399999999999999E-5</v>
      </c>
      <c r="AF24" s="52">
        <v>1.59E-5</v>
      </c>
      <c r="AG24" s="52">
        <v>1.4100000000000001E-5</v>
      </c>
      <c r="AH24" s="52">
        <v>2.16E-5</v>
      </c>
      <c r="AI24" s="52">
        <v>1.5699999999999999E-5</v>
      </c>
      <c r="AJ24" s="52">
        <v>1.3499999999999999E-5</v>
      </c>
      <c r="AK24" s="52">
        <v>1.33E-5</v>
      </c>
      <c r="AL24" s="52">
        <v>1.47E-5</v>
      </c>
      <c r="AM24" s="52">
        <v>1.17E-5</v>
      </c>
      <c r="AN24" s="52">
        <v>1.3499999999999999E-5</v>
      </c>
      <c r="AO24" s="52">
        <v>1.27E-5</v>
      </c>
      <c r="AP24" s="52">
        <v>1.36E-5</v>
      </c>
      <c r="AQ24" s="52">
        <v>1.49E-5</v>
      </c>
      <c r="AR24" s="52">
        <v>1.43E-5</v>
      </c>
    </row>
    <row r="25" spans="2:44" ht="16.5" customHeight="1" x14ac:dyDescent="0.25">
      <c r="C25" s="19"/>
      <c r="D25" s="53" t="s">
        <v>62</v>
      </c>
      <c r="E25" s="52">
        <v>6.7000000000000002E-6</v>
      </c>
      <c r="F25" s="52">
        <v>6.4999999999999996E-6</v>
      </c>
      <c r="G25" s="52">
        <v>5.4E-6</v>
      </c>
      <c r="H25" s="52">
        <v>5.1000000000000003E-6</v>
      </c>
      <c r="I25" s="52"/>
      <c r="J25" s="52"/>
      <c r="K25" s="52">
        <v>5.4999999999999999E-6</v>
      </c>
      <c r="L25" s="52">
        <v>1.9700000000000001E-5</v>
      </c>
      <c r="M25" s="52">
        <v>5.3000000000000001E-6</v>
      </c>
      <c r="N25" s="52">
        <v>4.6E-6</v>
      </c>
      <c r="O25" s="52">
        <v>5.8000000000000004E-6</v>
      </c>
      <c r="P25" s="52">
        <v>5.4E-6</v>
      </c>
      <c r="Q25" s="52">
        <v>4.8999999999999997E-6</v>
      </c>
      <c r="R25" s="52">
        <v>5.8000000000000004E-6</v>
      </c>
      <c r="S25" s="52">
        <v>5.5999999999999997E-6</v>
      </c>
      <c r="T25" s="52">
        <v>4.6E-6</v>
      </c>
      <c r="U25" s="52">
        <v>5.2000000000000002E-6</v>
      </c>
      <c r="V25" s="52">
        <v>5.8000000000000004E-6</v>
      </c>
      <c r="W25" s="52">
        <v>5.4999999999999999E-6</v>
      </c>
      <c r="X25" s="52">
        <v>1.45E-5</v>
      </c>
      <c r="Y25" s="52">
        <v>5.4999999999999999E-6</v>
      </c>
      <c r="Z25" s="52">
        <v>4.5000000000000001E-6</v>
      </c>
      <c r="AA25" s="52">
        <v>5.4999999999999999E-6</v>
      </c>
      <c r="AB25" s="52">
        <v>4.7999999999999998E-6</v>
      </c>
      <c r="AC25" s="52">
        <v>6.0000000000000002E-6</v>
      </c>
      <c r="AD25" s="52">
        <v>4.6E-6</v>
      </c>
      <c r="AE25" s="52">
        <v>7.3000000000000004E-6</v>
      </c>
      <c r="AF25" s="52">
        <v>1.8199999999999999E-5</v>
      </c>
      <c r="AG25" s="52">
        <v>5.4E-6</v>
      </c>
      <c r="AH25" s="52">
        <v>2.4499999999999999E-5</v>
      </c>
      <c r="AI25" s="52">
        <v>5.4999999999999999E-6</v>
      </c>
      <c r="AJ25" s="52">
        <v>1.9599999999999999E-5</v>
      </c>
      <c r="AK25" s="52">
        <v>9.7999999999999993E-6</v>
      </c>
      <c r="AL25" s="52">
        <v>2.8099999999999999E-5</v>
      </c>
      <c r="AM25" s="52">
        <v>6.1999999999999999E-6</v>
      </c>
      <c r="AN25" s="52">
        <v>6.1999999999999999E-6</v>
      </c>
      <c r="AO25" s="52">
        <v>5.1000000000000003E-6</v>
      </c>
      <c r="AP25" s="52">
        <v>2.5599999999999999E-5</v>
      </c>
      <c r="AQ25" s="52">
        <v>7.7999999999999999E-6</v>
      </c>
      <c r="AR25" s="52">
        <v>5.2000000000000002E-6</v>
      </c>
    </row>
    <row r="26" spans="2:44" ht="16.5" customHeight="1" x14ac:dyDescent="0.25">
      <c r="C26" s="19"/>
      <c r="D26" s="67" t="s">
        <v>28</v>
      </c>
      <c r="E26" s="52">
        <v>4.5399999999999999E-5</v>
      </c>
      <c r="F26" s="52">
        <v>8.0699999999999996E-5</v>
      </c>
      <c r="G26" s="52">
        <v>4.0399999999999999E-5</v>
      </c>
      <c r="H26" s="52">
        <v>8.6500000000000002E-5</v>
      </c>
      <c r="I26" s="52"/>
      <c r="J26" s="52"/>
      <c r="K26" s="52">
        <v>4.5099999999999998E-5</v>
      </c>
      <c r="L26" s="52">
        <v>8.81E-5</v>
      </c>
      <c r="M26" s="52">
        <v>4.0299999999999997E-5</v>
      </c>
      <c r="N26" s="52">
        <v>8.4900000000000004E-5</v>
      </c>
      <c r="O26" s="52">
        <v>4.6499999999999999E-5</v>
      </c>
      <c r="P26" s="52">
        <v>8.0699999999999996E-5</v>
      </c>
      <c r="Q26" s="52">
        <v>5.5000000000000002E-5</v>
      </c>
      <c r="R26" s="52">
        <v>8.5500000000000005E-5</v>
      </c>
      <c r="S26" s="52">
        <v>1.0950000000000001E-4</v>
      </c>
      <c r="T26" s="52">
        <v>8.1500000000000002E-5</v>
      </c>
      <c r="U26" s="52">
        <v>5.4599999999999999E-5</v>
      </c>
      <c r="V26" s="52">
        <v>8.1699999999999994E-5</v>
      </c>
      <c r="W26" s="52">
        <v>4.5000000000000003E-5</v>
      </c>
      <c r="X26" s="52">
        <v>8.7399999999999997E-5</v>
      </c>
      <c r="Y26" s="52">
        <v>4.3800000000000001E-5</v>
      </c>
      <c r="Z26" s="52">
        <v>8.9300000000000002E-5</v>
      </c>
      <c r="AA26" s="52">
        <v>4.0000000000000003E-5</v>
      </c>
      <c r="AB26" s="52">
        <v>8.2399999999999997E-5</v>
      </c>
      <c r="AC26" s="52">
        <v>4.0200000000000001E-5</v>
      </c>
      <c r="AD26" s="52">
        <v>8.8900000000000006E-5</v>
      </c>
      <c r="AE26" s="52">
        <v>4.0899999999999998E-5</v>
      </c>
      <c r="AF26" s="52">
        <v>7.8899999999999993E-5</v>
      </c>
      <c r="AG26" s="52">
        <v>3.5500000000000002E-5</v>
      </c>
      <c r="AH26" s="52">
        <v>7.86E-5</v>
      </c>
      <c r="AI26" s="52">
        <v>3.8800000000000001E-5</v>
      </c>
      <c r="AJ26" s="52">
        <v>9.2499999999999999E-5</v>
      </c>
      <c r="AK26" s="52">
        <v>3.9900000000000001E-5</v>
      </c>
      <c r="AL26" s="52">
        <v>9.9500000000000006E-5</v>
      </c>
      <c r="AM26" s="52">
        <v>1.34E-5</v>
      </c>
      <c r="AN26" s="52">
        <v>9.0600000000000007E-5</v>
      </c>
      <c r="AO26" s="52">
        <v>3.5899999999999998E-5</v>
      </c>
      <c r="AP26" s="52">
        <v>9.1299999999999997E-5</v>
      </c>
      <c r="AQ26" s="52">
        <v>3.01E-5</v>
      </c>
      <c r="AR26" s="52">
        <v>1.021E-4</v>
      </c>
    </row>
    <row r="27" spans="2:44" ht="16.5" customHeight="1" x14ac:dyDescent="0.25">
      <c r="C27" s="19"/>
      <c r="D27" s="53" t="s">
        <v>63</v>
      </c>
      <c r="E27" s="52">
        <v>4.32E-5</v>
      </c>
      <c r="F27" s="52">
        <v>8.3000000000000002E-6</v>
      </c>
      <c r="G27" s="52">
        <v>4.32E-5</v>
      </c>
      <c r="H27" s="52">
        <v>7.9999999999999996E-6</v>
      </c>
      <c r="I27" s="52"/>
      <c r="J27" s="52"/>
      <c r="K27" s="52">
        <v>4.32E-5</v>
      </c>
      <c r="L27" s="52">
        <v>7.9999999999999996E-6</v>
      </c>
      <c r="M27" s="52">
        <v>4.32E-5</v>
      </c>
      <c r="N27" s="52">
        <v>8.1000000000000004E-6</v>
      </c>
      <c r="O27" s="52">
        <v>4.32E-5</v>
      </c>
      <c r="P27" s="52">
        <v>8.3000000000000002E-6</v>
      </c>
      <c r="Q27" s="52">
        <v>4.32E-5</v>
      </c>
      <c r="R27" s="52">
        <v>9.0000000000000002E-6</v>
      </c>
      <c r="S27" s="52">
        <v>4.32E-5</v>
      </c>
      <c r="T27" s="52">
        <v>8.3000000000000002E-6</v>
      </c>
      <c r="U27" s="52">
        <v>4.32E-5</v>
      </c>
      <c r="V27" s="52">
        <v>8.8999999999999995E-6</v>
      </c>
      <c r="W27" s="52">
        <v>4.32E-5</v>
      </c>
      <c r="X27" s="52">
        <v>1.7200000000000001E-5</v>
      </c>
      <c r="Y27" s="52">
        <v>4.32E-5</v>
      </c>
      <c r="Z27" s="52">
        <v>9.5000000000000005E-6</v>
      </c>
      <c r="AA27" s="52">
        <v>4.32E-5</v>
      </c>
      <c r="AB27" s="52">
        <v>9.3000000000000007E-6</v>
      </c>
      <c r="AC27" s="52">
        <v>4.32E-5</v>
      </c>
      <c r="AD27" s="52">
        <v>2.4499999999999999E-5</v>
      </c>
      <c r="AE27" s="52">
        <v>4.32E-5</v>
      </c>
      <c r="AF27" s="52">
        <v>9.5000000000000005E-6</v>
      </c>
      <c r="AG27" s="52">
        <v>4.32E-5</v>
      </c>
      <c r="AH27" s="52">
        <v>1.0200000000000001E-5</v>
      </c>
      <c r="AI27" s="52">
        <v>4.32E-5</v>
      </c>
      <c r="AJ27" s="52">
        <v>9.9000000000000001E-6</v>
      </c>
      <c r="AK27" s="52">
        <v>4.32E-5</v>
      </c>
      <c r="AL27" s="52">
        <v>1.22E-5</v>
      </c>
      <c r="AM27" s="52">
        <v>4.32E-5</v>
      </c>
      <c r="AN27" s="52">
        <v>1.0000000000000001E-5</v>
      </c>
      <c r="AO27" s="52">
        <v>4.32E-5</v>
      </c>
      <c r="AP27" s="52">
        <v>1.36E-5</v>
      </c>
      <c r="AQ27" s="52">
        <v>4.32E-5</v>
      </c>
      <c r="AR27" s="52">
        <v>9.3999999999999998E-6</v>
      </c>
    </row>
    <row r="28" spans="2:44" ht="16.5" customHeight="1" x14ac:dyDescent="0.25">
      <c r="C28" s="19"/>
      <c r="D28" s="53" t="s">
        <v>64</v>
      </c>
      <c r="E28" s="52">
        <v>6.6000000000000003E-6</v>
      </c>
      <c r="F28" s="52">
        <v>1.1399999999999999E-5</v>
      </c>
      <c r="G28" s="52">
        <v>6.9999999999999999E-6</v>
      </c>
      <c r="H28" s="52">
        <v>1.1399999999999999E-5</v>
      </c>
      <c r="I28" s="52"/>
      <c r="J28" s="52"/>
      <c r="K28" s="52">
        <v>6.7000000000000002E-6</v>
      </c>
      <c r="L28" s="52">
        <v>1.1399999999999999E-5</v>
      </c>
      <c r="M28" s="52">
        <v>7.0999999999999998E-6</v>
      </c>
      <c r="N28" s="52">
        <v>1.1399999999999999E-5</v>
      </c>
      <c r="O28" s="52">
        <v>6.6000000000000003E-6</v>
      </c>
      <c r="P28" s="52">
        <v>1.1399999999999999E-5</v>
      </c>
      <c r="Q28" s="52">
        <v>7.1999999999999997E-6</v>
      </c>
      <c r="R28" s="52">
        <v>1.1399999999999999E-5</v>
      </c>
      <c r="S28" s="52">
        <v>6.9999999999999999E-6</v>
      </c>
      <c r="T28" s="52">
        <v>1.1399999999999999E-5</v>
      </c>
      <c r="U28" s="52">
        <v>6.3999999999999997E-6</v>
      </c>
      <c r="V28" s="52">
        <v>1.1399999999999999E-5</v>
      </c>
      <c r="W28" s="52">
        <v>6.1999999999999999E-6</v>
      </c>
      <c r="X28" s="52">
        <v>1.1399999999999999E-5</v>
      </c>
      <c r="Y28" s="52">
        <v>6.3999999999999997E-6</v>
      </c>
      <c r="Z28" s="52">
        <v>1.1399999999999999E-5</v>
      </c>
      <c r="AA28" s="52">
        <v>6.7000000000000002E-6</v>
      </c>
      <c r="AB28" s="52">
        <v>1.1399999999999999E-5</v>
      </c>
      <c r="AC28" s="52">
        <v>7.0999999999999998E-6</v>
      </c>
      <c r="AD28" s="52">
        <v>1.1399999999999999E-5</v>
      </c>
      <c r="AE28" s="52">
        <v>7.0999999999999998E-6</v>
      </c>
      <c r="AF28" s="52">
        <v>1.1399999999999999E-5</v>
      </c>
      <c r="AG28" s="52">
        <v>6.8000000000000001E-6</v>
      </c>
      <c r="AH28" s="52">
        <v>1.1399999999999999E-5</v>
      </c>
      <c r="AI28" s="52">
        <v>5.9000000000000003E-6</v>
      </c>
      <c r="AJ28" s="52">
        <v>1.1399999999999999E-5</v>
      </c>
      <c r="AK28" s="52">
        <v>6.2999999999999998E-6</v>
      </c>
      <c r="AL28" s="52">
        <v>1.1399999999999999E-5</v>
      </c>
      <c r="AM28" s="52">
        <v>6.1E-6</v>
      </c>
      <c r="AN28" s="52">
        <v>1.1399999999999999E-5</v>
      </c>
      <c r="AO28" s="52">
        <v>6.1999999999999999E-6</v>
      </c>
      <c r="AP28" s="52">
        <v>1.1399999999999999E-5</v>
      </c>
      <c r="AQ28" s="52">
        <v>6.1999999999999999E-6</v>
      </c>
      <c r="AR28" s="52">
        <v>1.1399999999999999E-5</v>
      </c>
    </row>
    <row r="29" spans="2:44" ht="16.5" customHeight="1" x14ac:dyDescent="0.25">
      <c r="C29" s="19"/>
      <c r="D29" s="53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</row>
    <row r="30" spans="2:44" ht="16.5" customHeight="1" x14ac:dyDescent="0.25">
      <c r="C30" s="19"/>
      <c r="D30" s="5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</row>
    <row r="31" spans="2:44" ht="16.5" customHeight="1" x14ac:dyDescent="0.25">
      <c r="C31" s="19"/>
      <c r="D31" s="53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</row>
    <row r="32" spans="2:44" ht="16.5" customHeight="1" x14ac:dyDescent="0.25">
      <c r="C32" s="19"/>
      <c r="D32" s="53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2:44" ht="16.5" customHeight="1" x14ac:dyDescent="0.25">
      <c r="C33" s="19"/>
      <c r="D33" s="53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</row>
    <row r="34" spans="2:44" ht="16.5" customHeight="1" x14ac:dyDescent="0.25">
      <c r="C34" s="19"/>
      <c r="D34" s="53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</row>
    <row r="35" spans="2:44" ht="16.5" customHeight="1" x14ac:dyDescent="0.25">
      <c r="C35" s="19"/>
      <c r="D35" s="53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spans="2:44" ht="16.5" customHeight="1" x14ac:dyDescent="0.25">
      <c r="C36" s="19"/>
      <c r="D36" s="53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</row>
    <row r="37" spans="2:44" ht="16.5" customHeight="1" x14ac:dyDescent="0.25">
      <c r="C37" s="19"/>
      <c r="D37" s="24" t="s">
        <v>53</v>
      </c>
      <c r="E37" s="58">
        <f>MAX(E21:E36)</f>
        <v>4.5399999999999999E-5</v>
      </c>
      <c r="F37" s="58">
        <f t="shared" ref="F37:X37" si="0">MAX(F21:F36)</f>
        <v>8.0699999999999996E-5</v>
      </c>
      <c r="G37" s="58">
        <f t="shared" si="0"/>
        <v>4.32E-5</v>
      </c>
      <c r="H37" s="58">
        <f t="shared" si="0"/>
        <v>8.6500000000000002E-5</v>
      </c>
      <c r="I37" s="58">
        <f t="shared" si="0"/>
        <v>0</v>
      </c>
      <c r="J37" s="58">
        <f t="shared" si="0"/>
        <v>0</v>
      </c>
      <c r="K37" s="58">
        <f t="shared" si="0"/>
        <v>4.5099999999999998E-5</v>
      </c>
      <c r="L37" s="58">
        <f t="shared" si="0"/>
        <v>8.81E-5</v>
      </c>
      <c r="M37" s="58">
        <f t="shared" si="0"/>
        <v>4.4299999999999999E-5</v>
      </c>
      <c r="N37" s="58">
        <f t="shared" si="0"/>
        <v>8.4900000000000004E-5</v>
      </c>
      <c r="O37" s="58">
        <f t="shared" si="0"/>
        <v>4.6499999999999999E-5</v>
      </c>
      <c r="P37" s="58">
        <f t="shared" si="0"/>
        <v>8.0699999999999996E-5</v>
      </c>
      <c r="Q37" s="58">
        <f t="shared" si="0"/>
        <v>5.5000000000000002E-5</v>
      </c>
      <c r="R37" s="58">
        <f t="shared" si="0"/>
        <v>8.5500000000000005E-5</v>
      </c>
      <c r="S37" s="58">
        <f t="shared" si="0"/>
        <v>1.0950000000000001E-4</v>
      </c>
      <c r="T37" s="58">
        <f t="shared" si="0"/>
        <v>8.1500000000000002E-5</v>
      </c>
      <c r="U37" s="58">
        <f t="shared" si="0"/>
        <v>5.4599999999999999E-5</v>
      </c>
      <c r="V37" s="58">
        <f t="shared" si="0"/>
        <v>8.1699999999999994E-5</v>
      </c>
      <c r="W37" s="58">
        <f t="shared" si="0"/>
        <v>4.5000000000000003E-5</v>
      </c>
      <c r="X37" s="58">
        <f t="shared" si="0"/>
        <v>8.7399999999999997E-5</v>
      </c>
      <c r="Y37" s="58">
        <f t="shared" ref="Y37" si="1">MAX(Y21:Y36)</f>
        <v>4.3800000000000001E-5</v>
      </c>
      <c r="Z37" s="58">
        <f t="shared" ref="Z37" si="2">MAX(Z21:Z36)</f>
        <v>8.9300000000000002E-5</v>
      </c>
      <c r="AA37" s="58">
        <f t="shared" ref="AA37" si="3">MAX(AA21:AA36)</f>
        <v>4.32E-5</v>
      </c>
      <c r="AB37" s="58">
        <f t="shared" ref="AB37" si="4">MAX(AB21:AB36)</f>
        <v>8.2399999999999997E-5</v>
      </c>
      <c r="AC37" s="58">
        <f t="shared" ref="AC37" si="5">MAX(AC21:AC36)</f>
        <v>4.32E-5</v>
      </c>
      <c r="AD37" s="58">
        <f t="shared" ref="AD37" si="6">MAX(AD21:AD36)</f>
        <v>8.8900000000000006E-5</v>
      </c>
      <c r="AE37" s="58">
        <f t="shared" ref="AE37" si="7">MAX(AE21:AE36)</f>
        <v>4.32E-5</v>
      </c>
      <c r="AF37" s="58">
        <f t="shared" ref="AF37" si="8">MAX(AF21:AF36)</f>
        <v>7.8899999999999993E-5</v>
      </c>
      <c r="AG37" s="58">
        <f t="shared" ref="AG37" si="9">MAX(AG21:AG36)</f>
        <v>4.32E-5</v>
      </c>
      <c r="AH37" s="58">
        <f t="shared" ref="AH37" si="10">MAX(AH21:AH36)</f>
        <v>7.86E-5</v>
      </c>
      <c r="AI37" s="58">
        <f t="shared" ref="AI37" si="11">MAX(AI21:AI36)</f>
        <v>4.32E-5</v>
      </c>
      <c r="AJ37" s="58">
        <f t="shared" ref="AJ37" si="12">MAX(AJ21:AJ36)</f>
        <v>9.2499999999999999E-5</v>
      </c>
      <c r="AK37" s="58">
        <f t="shared" ref="AK37" si="13">MAX(AK21:AK36)</f>
        <v>4.32E-5</v>
      </c>
      <c r="AL37" s="58">
        <f t="shared" ref="AL37" si="14">MAX(AL21:AL36)</f>
        <v>9.9500000000000006E-5</v>
      </c>
      <c r="AM37" s="58">
        <f t="shared" ref="AM37" si="15">MAX(AM21:AM36)</f>
        <v>4.32E-5</v>
      </c>
      <c r="AN37" s="58">
        <f t="shared" ref="AN37" si="16">MAX(AN21:AN36)</f>
        <v>9.0600000000000007E-5</v>
      </c>
      <c r="AO37" s="58">
        <f t="shared" ref="AO37" si="17">MAX(AO21:AO36)</f>
        <v>4.32E-5</v>
      </c>
      <c r="AP37" s="58">
        <f t="shared" ref="AP37" si="18">MAX(AP21:AP36)</f>
        <v>9.1299999999999997E-5</v>
      </c>
      <c r="AQ37" s="58">
        <f t="shared" ref="AQ37" si="19">MAX(AQ21:AQ36)</f>
        <v>5.5300000000000002E-5</v>
      </c>
      <c r="AR37" s="58">
        <f t="shared" ref="AR37" si="20">MAX(AR21:AR36)</f>
        <v>1.021E-4</v>
      </c>
    </row>
    <row r="39" spans="2:44" ht="19.5" x14ac:dyDescent="0.35">
      <c r="B39" s="20" t="s">
        <v>11</v>
      </c>
      <c r="C39" s="21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2:44" ht="5.25" customHeight="1" x14ac:dyDescent="0.25">
      <c r="C40" s="19"/>
    </row>
    <row r="41" spans="2:44" ht="26.25" customHeight="1" x14ac:dyDescent="0.25">
      <c r="C41" s="19"/>
      <c r="D41" s="71" t="s">
        <v>7</v>
      </c>
      <c r="E41" s="71"/>
      <c r="F41" s="71"/>
      <c r="G41" s="56">
        <f>STDEV(E21:AR28)</f>
        <v>2.1545994886996684E-5</v>
      </c>
      <c r="H41" s="8"/>
      <c r="I41" s="71" t="s">
        <v>26</v>
      </c>
      <c r="J41" s="71"/>
      <c r="K41" s="71"/>
      <c r="L41" s="71"/>
      <c r="M41" s="71"/>
      <c r="N41" s="36">
        <f>COUNT(E21:AR28)</f>
        <v>304</v>
      </c>
      <c r="R41" s="64"/>
      <c r="S41" s="64"/>
      <c r="T41" s="64"/>
      <c r="U41" s="64"/>
      <c r="V41" s="65"/>
      <c r="W41" s="66"/>
    </row>
    <row r="42" spans="2:44" x14ac:dyDescent="0.25">
      <c r="C42" s="19"/>
      <c r="D42" s="71" t="s">
        <v>8</v>
      </c>
      <c r="E42" s="71"/>
      <c r="F42" s="71"/>
      <c r="G42" s="56">
        <f>AVERAGE(E21:AR28)</f>
        <v>2.115230263157896E-5</v>
      </c>
      <c r="H42" s="8"/>
      <c r="I42" s="71" t="s">
        <v>21</v>
      </c>
      <c r="J42" s="71"/>
      <c r="K42" s="71"/>
      <c r="L42" s="71"/>
      <c r="M42" s="71"/>
      <c r="N42" s="31">
        <f>IF(G7&lt;&gt;"",(G7-G42)/(3*G41),IF(E7&lt;&gt;"",(G42-E7)/(3*G41)))</f>
        <v>15.143536768700798</v>
      </c>
    </row>
    <row r="43" spans="2:44" x14ac:dyDescent="0.25">
      <c r="C43" s="19"/>
      <c r="D43" s="71" t="s">
        <v>9</v>
      </c>
      <c r="E43" s="71"/>
      <c r="F43" s="71"/>
      <c r="G43" s="56">
        <f>IF(G7&lt;&gt;"",G42+(3*G41),"")</f>
        <v>8.5790287292568997E-5</v>
      </c>
      <c r="H43" s="8"/>
      <c r="I43" s="72" t="s">
        <v>22</v>
      </c>
      <c r="J43" s="73"/>
      <c r="K43" s="73"/>
      <c r="L43" s="73"/>
      <c r="M43" s="74"/>
      <c r="N43" s="32">
        <f>N42</f>
        <v>15.143536768700798</v>
      </c>
    </row>
    <row r="44" spans="2:44" x14ac:dyDescent="0.25">
      <c r="C44" s="19"/>
      <c r="D44" s="71" t="s">
        <v>10</v>
      </c>
      <c r="E44" s="71"/>
      <c r="F44" s="71"/>
      <c r="G44" s="56">
        <f>IF(E7&lt;&gt;"",G42-(3*G41),"")</f>
        <v>-4.3485682029411085E-5</v>
      </c>
      <c r="H44" s="8"/>
      <c r="I44" s="83" t="s">
        <v>55</v>
      </c>
      <c r="J44" s="84"/>
      <c r="K44" s="84"/>
      <c r="L44" s="84"/>
      <c r="M44" s="84"/>
      <c r="N44" s="63">
        <f>MAX(E21:AR28)</f>
        <v>1.0950000000000001E-4</v>
      </c>
    </row>
    <row r="45" spans="2:44" x14ac:dyDescent="0.25">
      <c r="C45" s="19"/>
      <c r="D45" s="61"/>
      <c r="E45" s="61"/>
      <c r="F45" s="61"/>
      <c r="G45" s="62"/>
      <c r="H45" s="8"/>
      <c r="I45" s="78" t="s">
        <v>56</v>
      </c>
      <c r="J45" s="79"/>
      <c r="K45" s="79"/>
      <c r="L45" s="79"/>
      <c r="M45" s="79"/>
      <c r="N45" s="63">
        <f>MAX(E21:AR25,E27:AR28)</f>
        <v>6.6199999999999996E-5</v>
      </c>
    </row>
    <row r="46" spans="2:44" ht="6.75" customHeight="1" x14ac:dyDescent="0.25">
      <c r="C46" s="19"/>
    </row>
    <row r="47" spans="2:44" x14ac:dyDescent="0.25">
      <c r="C47" s="19"/>
    </row>
    <row r="48" spans="2:44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</sheetData>
  <mergeCells count="11">
    <mergeCell ref="I45:M45"/>
    <mergeCell ref="D43:F43"/>
    <mergeCell ref="I43:M43"/>
    <mergeCell ref="D44:F44"/>
    <mergeCell ref="B2:O2"/>
    <mergeCell ref="D8:G8"/>
    <mergeCell ref="D41:F41"/>
    <mergeCell ref="I41:M41"/>
    <mergeCell ref="D42:F42"/>
    <mergeCell ref="I42:M42"/>
    <mergeCell ref="I44:M44"/>
  </mergeCells>
  <conditionalFormatting sqref="E27:AR28">
    <cfRule type="cellIs" dxfId="4" priority="11" operator="between">
      <formula>0.00015</formula>
      <formula>0.01</formula>
    </cfRule>
  </conditionalFormatting>
  <conditionalFormatting sqref="E21:AR25">
    <cfRule type="cellIs" dxfId="3" priority="7" operator="between">
      <formula>0.00015</formula>
      <formula>0.01</formula>
    </cfRule>
  </conditionalFormatting>
  <conditionalFormatting sqref="E26:AR26">
    <cfRule type="cellIs" dxfId="2" priority="6" operator="between">
      <formula>0.0003</formula>
      <formula>0.01</formula>
    </cfRule>
  </conditionalFormatting>
  <conditionalFormatting sqref="N44">
    <cfRule type="cellIs" dxfId="1" priority="5" operator="between">
      <formula>0.0003</formula>
      <formula>0.01</formula>
    </cfRule>
  </conditionalFormatting>
  <conditionalFormatting sqref="N45">
    <cfRule type="cellIs" dxfId="0" priority="4" operator="between">
      <formula>0.00015</formula>
      <formula>0.01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W143"/>
  <sheetViews>
    <sheetView topLeftCell="C6" workbookViewId="0">
      <selection activeCell="O36" sqref="O36"/>
    </sheetView>
  </sheetViews>
  <sheetFormatPr defaultRowHeight="15" x14ac:dyDescent="0.25"/>
  <cols>
    <col min="1" max="1" width="3.140625" customWidth="1"/>
    <col min="17" max="17" width="9.5703125" bestFit="1" customWidth="1"/>
  </cols>
  <sheetData>
    <row r="1" spans="1:23" ht="19.5" x14ac:dyDescent="0.35">
      <c r="A1" s="33" t="s">
        <v>19</v>
      </c>
    </row>
    <row r="5" spans="1:23" ht="30" x14ac:dyDescent="0.25">
      <c r="B5" s="17"/>
      <c r="C5" s="30" t="s">
        <v>12</v>
      </c>
      <c r="D5" s="30" t="s">
        <v>5</v>
      </c>
      <c r="E5" s="30" t="s">
        <v>14</v>
      </c>
      <c r="F5" s="30" t="s">
        <v>13</v>
      </c>
      <c r="G5" s="30" t="s">
        <v>15</v>
      </c>
      <c r="H5" s="30" t="s">
        <v>16</v>
      </c>
      <c r="I5" s="30" t="s">
        <v>18</v>
      </c>
      <c r="J5" s="30" t="s">
        <v>17</v>
      </c>
      <c r="K5" s="30" t="s">
        <v>20</v>
      </c>
      <c r="N5" s="17"/>
      <c r="O5" s="30" t="s">
        <v>23</v>
      </c>
      <c r="P5" s="30" t="s">
        <v>24</v>
      </c>
      <c r="Q5" s="30" t="s">
        <v>27</v>
      </c>
      <c r="S5" s="85" t="s">
        <v>15</v>
      </c>
      <c r="T5" s="86"/>
    </row>
    <row r="6" spans="1:23" x14ac:dyDescent="0.25">
      <c r="B6" s="16">
        <v>1</v>
      </c>
      <c r="C6" s="13" t="e">
        <f>'1 - Bilateral'!$G$46</f>
        <v>#DIV/0!</v>
      </c>
      <c r="D6" s="13">
        <f>'1 - Bilateral'!$E$6</f>
        <v>0</v>
      </c>
      <c r="E6" s="13" t="e">
        <f>'1 - Bilateral'!$G$47</f>
        <v>#DIV/0!</v>
      </c>
      <c r="F6" s="13" t="e">
        <f>'1 - Bilateral'!$G$48</f>
        <v>#DIV/0!</v>
      </c>
      <c r="G6" s="14">
        <f>'1 - Bilateral'!$G$7</f>
        <v>0</v>
      </c>
      <c r="H6" s="15">
        <f>'1 - Bilateral'!$E$7</f>
        <v>0</v>
      </c>
      <c r="I6" s="18">
        <f>INT((B6-1)/10)</f>
        <v>0</v>
      </c>
      <c r="J6" s="18">
        <f>(B6-I6*10)-1</f>
        <v>0</v>
      </c>
      <c r="K6" s="13" t="e">
        <f ca="1">IF(OFFSET('1 - Bilateral'!$E$21,I6,J6)=0,NA(),OFFSET('1 - Bilateral'!$E$21,I6,J6))</f>
        <v>#N/A</v>
      </c>
      <c r="N6" s="16">
        <v>1</v>
      </c>
      <c r="O6" s="13">
        <f t="array" aca="1" ref="O6" ca="1">MIN('1 - Bilateral'!E7,MIN(IF(ISNUMBER(K6:K55),K6:K55)))</f>
        <v>0</v>
      </c>
      <c r="P6" s="18">
        <f ca="1">COUNTIF($K$6:$K$55,"&gt;=" &amp; O6)-COUNTIF($K$6:$K$55,"&gt;=" &amp; O7)</f>
        <v>0</v>
      </c>
      <c r="Q6" s="35" t="e">
        <f ca="1">NORMDIST(O6,'1 - Bilateral'!$G$46,'1 - Bilateral'!$G$45,FALSE)/'1 - Bilateral'!$G$46</f>
        <v>#DIV/0!</v>
      </c>
      <c r="S6" s="18">
        <v>0</v>
      </c>
      <c r="T6" s="18" t="e">
        <f ca="1">INT((G6-O6)/((O36-O6)/30))+1</f>
        <v>#DIV/0!</v>
      </c>
    </row>
    <row r="7" spans="1:23" x14ac:dyDescent="0.25">
      <c r="B7" s="16">
        <v>2</v>
      </c>
      <c r="C7" s="13" t="e">
        <f>'1 - Bilateral'!$G$46</f>
        <v>#DIV/0!</v>
      </c>
      <c r="D7" s="13">
        <f>'1 - Bilateral'!$E$6</f>
        <v>0</v>
      </c>
      <c r="E7" s="13" t="e">
        <f>'1 - Bilateral'!$G$47</f>
        <v>#DIV/0!</v>
      </c>
      <c r="F7" s="13" t="e">
        <f>'1 - Bilateral'!$G$48</f>
        <v>#DIV/0!</v>
      </c>
      <c r="G7" s="14">
        <f>'1 - Bilateral'!$G$7</f>
        <v>0</v>
      </c>
      <c r="H7" s="15">
        <f>'1 - Bilateral'!$E$7</f>
        <v>0</v>
      </c>
      <c r="I7" s="18">
        <f t="shared" ref="I7:I55" si="0">INT((B7-1)/10)</f>
        <v>0</v>
      </c>
      <c r="J7" s="18">
        <f t="shared" ref="J7:J55" si="1">(B7-I7*10)-1</f>
        <v>1</v>
      </c>
      <c r="K7" s="13" t="e">
        <f ca="1">IF(OFFSET('1 - Bilateral'!$E$21,I7,J7)=0,NA(),OFFSET('1 - Bilateral'!$E$21,I7,J7))</f>
        <v>#N/A</v>
      </c>
      <c r="N7" s="16">
        <v>2</v>
      </c>
      <c r="O7" s="13">
        <f t="shared" ref="O7:O34" ca="1" si="2">O8-($O$36-$O$6)/30</f>
        <v>0</v>
      </c>
      <c r="P7" s="18">
        <f t="shared" ref="P7:P36" ca="1" si="3">COUNTIF($K$6:$K$55,"&gt;=" &amp; O7)-COUNTIF($K$6:$K$55,"&gt;=" &amp; O8)</f>
        <v>0</v>
      </c>
      <c r="Q7" s="35" t="e">
        <f ca="1">NORMDIST(O7,'1 - Bilateral'!$G$46,'1 - Bilateral'!$G$45,FALSE)/'1 - Bilateral'!$G$46</f>
        <v>#DIV/0!</v>
      </c>
      <c r="S7" s="18">
        <v>1</v>
      </c>
      <c r="T7" s="18" t="e">
        <f ca="1">T6</f>
        <v>#DIV/0!</v>
      </c>
    </row>
    <row r="8" spans="1:23" x14ac:dyDescent="0.25">
      <c r="B8" s="16">
        <v>3</v>
      </c>
      <c r="C8" s="13" t="e">
        <f>'1 - Bilateral'!$G$46</f>
        <v>#DIV/0!</v>
      </c>
      <c r="D8" s="13">
        <f>'1 - Bilateral'!$E$6</f>
        <v>0</v>
      </c>
      <c r="E8" s="13" t="e">
        <f>'1 - Bilateral'!$G$47</f>
        <v>#DIV/0!</v>
      </c>
      <c r="F8" s="13" t="e">
        <f>'1 - Bilateral'!$G$48</f>
        <v>#DIV/0!</v>
      </c>
      <c r="G8" s="14">
        <f>'1 - Bilateral'!$G$7</f>
        <v>0</v>
      </c>
      <c r="H8" s="15">
        <f>'1 - Bilateral'!$E$7</f>
        <v>0</v>
      </c>
      <c r="I8" s="18">
        <f t="shared" si="0"/>
        <v>0</v>
      </c>
      <c r="J8" s="18">
        <f t="shared" si="1"/>
        <v>2</v>
      </c>
      <c r="K8" s="13" t="e">
        <f ca="1">IF(OFFSET('1 - Bilateral'!$E$21,I8,J8)=0,NA(),OFFSET('1 - Bilateral'!$E$21,I8,J8))</f>
        <v>#N/A</v>
      </c>
      <c r="N8" s="16">
        <v>3</v>
      </c>
      <c r="O8" s="13">
        <f t="shared" ca="1" si="2"/>
        <v>0</v>
      </c>
      <c r="P8" s="18">
        <f t="shared" ca="1" si="3"/>
        <v>0</v>
      </c>
      <c r="Q8" s="35" t="e">
        <f ca="1">NORMDIST(O8,'1 - Bilateral'!$G$46,'1 - Bilateral'!$G$45,FALSE)/'1 - Bilateral'!$G$46</f>
        <v>#DIV/0!</v>
      </c>
      <c r="W8" s="37"/>
    </row>
    <row r="9" spans="1:23" x14ac:dyDescent="0.25">
      <c r="B9" s="16">
        <v>4</v>
      </c>
      <c r="C9" s="13" t="e">
        <f>'1 - Bilateral'!$G$46</f>
        <v>#DIV/0!</v>
      </c>
      <c r="D9" s="13">
        <f>'1 - Bilateral'!$E$6</f>
        <v>0</v>
      </c>
      <c r="E9" s="13" t="e">
        <f>'1 - Bilateral'!$G$47</f>
        <v>#DIV/0!</v>
      </c>
      <c r="F9" s="13" t="e">
        <f>'1 - Bilateral'!$G$48</f>
        <v>#DIV/0!</v>
      </c>
      <c r="G9" s="14">
        <f>'1 - Bilateral'!$G$7</f>
        <v>0</v>
      </c>
      <c r="H9" s="15">
        <f>'1 - Bilateral'!$E$7</f>
        <v>0</v>
      </c>
      <c r="I9" s="18">
        <f t="shared" si="0"/>
        <v>0</v>
      </c>
      <c r="J9" s="18">
        <f t="shared" si="1"/>
        <v>3</v>
      </c>
      <c r="K9" s="13" t="e">
        <f ca="1">IF(OFFSET('1 - Bilateral'!$E$21,I9,J9)=0,NA(),OFFSET('1 - Bilateral'!$E$21,I9,J9))</f>
        <v>#N/A</v>
      </c>
      <c r="N9" s="16">
        <v>4</v>
      </c>
      <c r="O9" s="13">
        <f t="shared" ca="1" si="2"/>
        <v>0</v>
      </c>
      <c r="P9" s="18">
        <f t="shared" ca="1" si="3"/>
        <v>0</v>
      </c>
      <c r="Q9" s="35" t="e">
        <f ca="1">NORMDIST(O9,'1 - Bilateral'!$G$46,'1 - Bilateral'!$G$45,FALSE)/'1 - Bilateral'!$G$46</f>
        <v>#DIV/0!</v>
      </c>
      <c r="S9" s="85" t="s">
        <v>16</v>
      </c>
      <c r="T9" s="86"/>
    </row>
    <row r="10" spans="1:23" x14ac:dyDescent="0.25">
      <c r="B10" s="16">
        <v>5</v>
      </c>
      <c r="C10" s="13" t="e">
        <f>'1 - Bilateral'!$G$46</f>
        <v>#DIV/0!</v>
      </c>
      <c r="D10" s="13">
        <f>'1 - Bilateral'!$E$6</f>
        <v>0</v>
      </c>
      <c r="E10" s="13" t="e">
        <f>'1 - Bilateral'!$G$47</f>
        <v>#DIV/0!</v>
      </c>
      <c r="F10" s="13" t="e">
        <f>'1 - Bilateral'!$G$48</f>
        <v>#DIV/0!</v>
      </c>
      <c r="G10" s="14">
        <f>'1 - Bilateral'!$G$7</f>
        <v>0</v>
      </c>
      <c r="H10" s="15">
        <f>'1 - Bilateral'!$E$7</f>
        <v>0</v>
      </c>
      <c r="I10" s="18">
        <f t="shared" si="0"/>
        <v>0</v>
      </c>
      <c r="J10" s="18">
        <f t="shared" si="1"/>
        <v>4</v>
      </c>
      <c r="K10" s="13" t="e">
        <f ca="1">IF(OFFSET('1 - Bilateral'!$E$21,I10,J10)=0,NA(),OFFSET('1 - Bilateral'!$E$21,I10,J10))</f>
        <v>#N/A</v>
      </c>
      <c r="N10" s="16">
        <v>5</v>
      </c>
      <c r="O10" s="13">
        <f t="shared" ca="1" si="2"/>
        <v>0</v>
      </c>
      <c r="P10" s="18">
        <f t="shared" ca="1" si="3"/>
        <v>0</v>
      </c>
      <c r="Q10" s="35" t="e">
        <f ca="1">NORMDIST(O10,'1 - Bilateral'!$G$46,'1 - Bilateral'!$G$45,FALSE)/'1 - Bilateral'!$G$46</f>
        <v>#DIV/0!</v>
      </c>
      <c r="S10" s="18">
        <v>0</v>
      </c>
      <c r="T10" s="18" t="e">
        <f ca="1">INT((H6-O6)/((O36-O6)/30))+1</f>
        <v>#DIV/0!</v>
      </c>
    </row>
    <row r="11" spans="1:23" x14ac:dyDescent="0.25">
      <c r="B11" s="16">
        <v>6</v>
      </c>
      <c r="C11" s="13" t="e">
        <f>'1 - Bilateral'!$G$46</f>
        <v>#DIV/0!</v>
      </c>
      <c r="D11" s="13">
        <f>'1 - Bilateral'!$E$6</f>
        <v>0</v>
      </c>
      <c r="E11" s="13" t="e">
        <f>'1 - Bilateral'!$G$47</f>
        <v>#DIV/0!</v>
      </c>
      <c r="F11" s="13" t="e">
        <f>'1 - Bilateral'!$G$48</f>
        <v>#DIV/0!</v>
      </c>
      <c r="G11" s="14">
        <f>'1 - Bilateral'!$G$7</f>
        <v>0</v>
      </c>
      <c r="H11" s="15">
        <f>'1 - Bilateral'!$E$7</f>
        <v>0</v>
      </c>
      <c r="I11" s="18">
        <f t="shared" si="0"/>
        <v>0</v>
      </c>
      <c r="J11" s="18">
        <f t="shared" si="1"/>
        <v>5</v>
      </c>
      <c r="K11" s="13" t="e">
        <f ca="1">IF(OFFSET('1 - Bilateral'!$E$21,I11,J11)=0,NA(),OFFSET('1 - Bilateral'!$E$21,I11,J11))</f>
        <v>#N/A</v>
      </c>
      <c r="N11" s="16">
        <v>6</v>
      </c>
      <c r="O11" s="13">
        <f t="shared" ca="1" si="2"/>
        <v>0</v>
      </c>
      <c r="P11" s="18">
        <f t="shared" ca="1" si="3"/>
        <v>0</v>
      </c>
      <c r="Q11" s="35" t="e">
        <f ca="1">NORMDIST(O11,'1 - Bilateral'!$G$46,'1 - Bilateral'!$G$45,FALSE)/'1 - Bilateral'!$G$46</f>
        <v>#DIV/0!</v>
      </c>
      <c r="S11" s="18">
        <v>1</v>
      </c>
      <c r="T11" s="18" t="e">
        <f ca="1">T10</f>
        <v>#DIV/0!</v>
      </c>
    </row>
    <row r="12" spans="1:23" x14ac:dyDescent="0.25">
      <c r="B12" s="16">
        <v>7</v>
      </c>
      <c r="C12" s="13" t="e">
        <f>'1 - Bilateral'!$G$46</f>
        <v>#DIV/0!</v>
      </c>
      <c r="D12" s="13">
        <f>'1 - Bilateral'!$E$6</f>
        <v>0</v>
      </c>
      <c r="E12" s="13" t="e">
        <f>'1 - Bilateral'!$G$47</f>
        <v>#DIV/0!</v>
      </c>
      <c r="F12" s="13" t="e">
        <f>'1 - Bilateral'!$G$48</f>
        <v>#DIV/0!</v>
      </c>
      <c r="G12" s="14">
        <f>'1 - Bilateral'!$G$7</f>
        <v>0</v>
      </c>
      <c r="H12" s="15">
        <f>'1 - Bilateral'!$E$7</f>
        <v>0</v>
      </c>
      <c r="I12" s="18">
        <f t="shared" si="0"/>
        <v>0</v>
      </c>
      <c r="J12" s="18">
        <f t="shared" si="1"/>
        <v>6</v>
      </c>
      <c r="K12" s="13" t="e">
        <f ca="1">IF(OFFSET('1 - Bilateral'!$E$21,I12,J12)=0,NA(),OFFSET('1 - Bilateral'!$E$21,I12,J12))</f>
        <v>#N/A</v>
      </c>
      <c r="N12" s="16">
        <v>7</v>
      </c>
      <c r="O12" s="13">
        <f t="shared" ca="1" si="2"/>
        <v>0</v>
      </c>
      <c r="P12" s="18">
        <f t="shared" ca="1" si="3"/>
        <v>0</v>
      </c>
      <c r="Q12" s="35" t="e">
        <f ca="1">NORMDIST(O12,'1 - Bilateral'!$G$46,'1 - Bilateral'!$G$45,FALSE)/'1 - Bilateral'!$G$46</f>
        <v>#DIV/0!</v>
      </c>
    </row>
    <row r="13" spans="1:23" x14ac:dyDescent="0.25">
      <c r="B13" s="16">
        <v>8</v>
      </c>
      <c r="C13" s="13" t="e">
        <f>'1 - Bilateral'!$G$46</f>
        <v>#DIV/0!</v>
      </c>
      <c r="D13" s="13">
        <f>'1 - Bilateral'!$E$6</f>
        <v>0</v>
      </c>
      <c r="E13" s="13" t="e">
        <f>'1 - Bilateral'!$G$47</f>
        <v>#DIV/0!</v>
      </c>
      <c r="F13" s="13" t="e">
        <f>'1 - Bilateral'!$G$48</f>
        <v>#DIV/0!</v>
      </c>
      <c r="G13" s="14">
        <f>'1 - Bilateral'!$G$7</f>
        <v>0</v>
      </c>
      <c r="H13" s="15">
        <f>'1 - Bilateral'!$E$7</f>
        <v>0</v>
      </c>
      <c r="I13" s="18">
        <f t="shared" si="0"/>
        <v>0</v>
      </c>
      <c r="J13" s="18">
        <f t="shared" si="1"/>
        <v>7</v>
      </c>
      <c r="K13" s="13" t="e">
        <f ca="1">IF(OFFSET('1 - Bilateral'!$E$21,I13,J13)=0,NA(),OFFSET('1 - Bilateral'!$E$21,I13,J13))</f>
        <v>#N/A</v>
      </c>
      <c r="N13" s="16">
        <v>8</v>
      </c>
      <c r="O13" s="13">
        <f t="shared" ca="1" si="2"/>
        <v>0</v>
      </c>
      <c r="P13" s="18">
        <f t="shared" ca="1" si="3"/>
        <v>0</v>
      </c>
      <c r="Q13" s="35" t="e">
        <f ca="1">NORMDIST(O13,'1 - Bilateral'!$G$46,'1 - Bilateral'!$G$45,FALSE)/'1 - Bilateral'!$G$46</f>
        <v>#DIV/0!</v>
      </c>
      <c r="S13" s="85" t="s">
        <v>14</v>
      </c>
      <c r="T13" s="86"/>
    </row>
    <row r="14" spans="1:23" x14ac:dyDescent="0.25">
      <c r="B14" s="16">
        <v>9</v>
      </c>
      <c r="C14" s="13" t="e">
        <f>'1 - Bilateral'!$G$46</f>
        <v>#DIV/0!</v>
      </c>
      <c r="D14" s="13">
        <f>'1 - Bilateral'!$E$6</f>
        <v>0</v>
      </c>
      <c r="E14" s="13" t="e">
        <f>'1 - Bilateral'!$G$47</f>
        <v>#DIV/0!</v>
      </c>
      <c r="F14" s="13" t="e">
        <f>'1 - Bilateral'!$G$48</f>
        <v>#DIV/0!</v>
      </c>
      <c r="G14" s="14">
        <f>'1 - Bilateral'!$G$7</f>
        <v>0</v>
      </c>
      <c r="H14" s="15">
        <f>'1 - Bilateral'!$E$7</f>
        <v>0</v>
      </c>
      <c r="I14" s="18">
        <f t="shared" si="0"/>
        <v>0</v>
      </c>
      <c r="J14" s="18">
        <f t="shared" si="1"/>
        <v>8</v>
      </c>
      <c r="K14" s="13" t="e">
        <f ca="1">IF(OFFSET('1 - Bilateral'!$E$21,I14,J14)=0,NA(),OFFSET('1 - Bilateral'!$E$21,I14,J14))</f>
        <v>#N/A</v>
      </c>
      <c r="N14" s="16">
        <v>9</v>
      </c>
      <c r="O14" s="13">
        <f t="shared" ca="1" si="2"/>
        <v>0</v>
      </c>
      <c r="P14" s="18">
        <f t="shared" ca="1" si="3"/>
        <v>0</v>
      </c>
      <c r="Q14" s="35" t="e">
        <f ca="1">NORMDIST(O14,'1 - Bilateral'!$G$46,'1 - Bilateral'!$G$45,FALSE)/'1 - Bilateral'!$G$46</f>
        <v>#DIV/0!</v>
      </c>
      <c r="S14" s="18">
        <v>0</v>
      </c>
      <c r="T14" s="18" t="e">
        <f ca="1">INT((E6-O6)/((O36-O6)/30))+1</f>
        <v>#DIV/0!</v>
      </c>
    </row>
    <row r="15" spans="1:23" x14ac:dyDescent="0.25">
      <c r="B15" s="16">
        <v>10</v>
      </c>
      <c r="C15" s="13" t="e">
        <f>'1 - Bilateral'!$G$46</f>
        <v>#DIV/0!</v>
      </c>
      <c r="D15" s="13">
        <f>'1 - Bilateral'!$E$6</f>
        <v>0</v>
      </c>
      <c r="E15" s="13" t="e">
        <f>'1 - Bilateral'!$G$47</f>
        <v>#DIV/0!</v>
      </c>
      <c r="F15" s="13" t="e">
        <f>'1 - Bilateral'!$G$48</f>
        <v>#DIV/0!</v>
      </c>
      <c r="G15" s="14">
        <f>'1 - Bilateral'!$G$7</f>
        <v>0</v>
      </c>
      <c r="H15" s="15">
        <f>'1 - Bilateral'!$E$7</f>
        <v>0</v>
      </c>
      <c r="I15" s="18">
        <f t="shared" si="0"/>
        <v>0</v>
      </c>
      <c r="J15" s="18">
        <f t="shared" si="1"/>
        <v>9</v>
      </c>
      <c r="K15" s="13" t="e">
        <f ca="1">IF(OFFSET('1 - Bilateral'!$E$21,I15,J15)=0,NA(),OFFSET('1 - Bilateral'!$E$21,I15,J15))</f>
        <v>#N/A</v>
      </c>
      <c r="N15" s="16">
        <v>10</v>
      </c>
      <c r="O15" s="13">
        <f t="shared" ca="1" si="2"/>
        <v>0</v>
      </c>
      <c r="P15" s="18">
        <f t="shared" ca="1" si="3"/>
        <v>0</v>
      </c>
      <c r="Q15" s="35" t="e">
        <f ca="1">NORMDIST(O15,'1 - Bilateral'!$G$46,'1 - Bilateral'!$G$45,FALSE)/'1 - Bilateral'!$G$46</f>
        <v>#DIV/0!</v>
      </c>
      <c r="S15" s="18">
        <v>1</v>
      </c>
      <c r="T15" s="18" t="e">
        <f ca="1">T14</f>
        <v>#DIV/0!</v>
      </c>
    </row>
    <row r="16" spans="1:23" x14ac:dyDescent="0.25">
      <c r="B16" s="16">
        <v>11</v>
      </c>
      <c r="C16" s="13" t="e">
        <f>'1 - Bilateral'!$G$46</f>
        <v>#DIV/0!</v>
      </c>
      <c r="D16" s="13">
        <f>'1 - Bilateral'!$E$6</f>
        <v>0</v>
      </c>
      <c r="E16" s="13" t="e">
        <f>'1 - Bilateral'!$G$47</f>
        <v>#DIV/0!</v>
      </c>
      <c r="F16" s="13" t="e">
        <f>'1 - Bilateral'!$G$48</f>
        <v>#DIV/0!</v>
      </c>
      <c r="G16" s="14">
        <f>'1 - Bilateral'!$G$7</f>
        <v>0</v>
      </c>
      <c r="H16" s="15">
        <f>'1 - Bilateral'!$E$7</f>
        <v>0</v>
      </c>
      <c r="I16" s="18">
        <f t="shared" si="0"/>
        <v>1</v>
      </c>
      <c r="J16" s="18">
        <f t="shared" si="1"/>
        <v>0</v>
      </c>
      <c r="K16" s="13" t="e">
        <f ca="1">IF(OFFSET('1 - Bilateral'!$E$21,I16,J16)=0,NA(),OFFSET('1 - Bilateral'!$E$21,I16,J16))</f>
        <v>#N/A</v>
      </c>
      <c r="N16" s="16">
        <v>11</v>
      </c>
      <c r="O16" s="13">
        <f t="shared" ca="1" si="2"/>
        <v>0</v>
      </c>
      <c r="P16" s="18">
        <f t="shared" ca="1" si="3"/>
        <v>0</v>
      </c>
      <c r="Q16" s="35" t="e">
        <f ca="1">NORMDIST(O16,'1 - Bilateral'!$G$46,'1 - Bilateral'!$G$45,FALSE)/'1 - Bilateral'!$G$46</f>
        <v>#DIV/0!</v>
      </c>
    </row>
    <row r="17" spans="2:20" x14ac:dyDescent="0.25">
      <c r="B17" s="16">
        <v>12</v>
      </c>
      <c r="C17" s="13" t="e">
        <f>'1 - Bilateral'!$G$46</f>
        <v>#DIV/0!</v>
      </c>
      <c r="D17" s="13">
        <f>'1 - Bilateral'!$E$6</f>
        <v>0</v>
      </c>
      <c r="E17" s="13" t="e">
        <f>'1 - Bilateral'!$G$47</f>
        <v>#DIV/0!</v>
      </c>
      <c r="F17" s="13" t="e">
        <f>'1 - Bilateral'!$G$48</f>
        <v>#DIV/0!</v>
      </c>
      <c r="G17" s="14">
        <f>'1 - Bilateral'!$G$7</f>
        <v>0</v>
      </c>
      <c r="H17" s="15">
        <f>'1 - Bilateral'!$E$7</f>
        <v>0</v>
      </c>
      <c r="I17" s="18">
        <f t="shared" si="0"/>
        <v>1</v>
      </c>
      <c r="J17" s="18">
        <f t="shared" si="1"/>
        <v>1</v>
      </c>
      <c r="K17" s="13" t="e">
        <f ca="1">IF(OFFSET('1 - Bilateral'!$E$21,I17,J17)=0,NA(),OFFSET('1 - Bilateral'!$E$21,I17,J17))</f>
        <v>#N/A</v>
      </c>
      <c r="N17" s="16">
        <v>12</v>
      </c>
      <c r="O17" s="13">
        <f t="shared" ca="1" si="2"/>
        <v>0</v>
      </c>
      <c r="P17" s="18">
        <f t="shared" ca="1" si="3"/>
        <v>0</v>
      </c>
      <c r="Q17" s="35" t="e">
        <f ca="1">NORMDIST(O17,'1 - Bilateral'!$G$46,'1 - Bilateral'!$G$45,FALSE)/'1 - Bilateral'!$G$46</f>
        <v>#DIV/0!</v>
      </c>
      <c r="S17" s="85" t="s">
        <v>13</v>
      </c>
      <c r="T17" s="86"/>
    </row>
    <row r="18" spans="2:20" x14ac:dyDescent="0.25">
      <c r="B18" s="16">
        <v>13</v>
      </c>
      <c r="C18" s="13" t="e">
        <f>'1 - Bilateral'!$G$46</f>
        <v>#DIV/0!</v>
      </c>
      <c r="D18" s="13">
        <f>'1 - Bilateral'!$E$6</f>
        <v>0</v>
      </c>
      <c r="E18" s="13" t="e">
        <f>'1 - Bilateral'!$G$47</f>
        <v>#DIV/0!</v>
      </c>
      <c r="F18" s="13" t="e">
        <f>'1 - Bilateral'!$G$48</f>
        <v>#DIV/0!</v>
      </c>
      <c r="G18" s="14">
        <f>'1 - Bilateral'!$G$7</f>
        <v>0</v>
      </c>
      <c r="H18" s="15">
        <f>'1 - Bilateral'!$E$7</f>
        <v>0</v>
      </c>
      <c r="I18" s="18">
        <f t="shared" si="0"/>
        <v>1</v>
      </c>
      <c r="J18" s="18">
        <f t="shared" si="1"/>
        <v>2</v>
      </c>
      <c r="K18" s="13" t="e">
        <f ca="1">IF(OFFSET('1 - Bilateral'!$E$21,I18,J18)=0,NA(),OFFSET('1 - Bilateral'!$E$21,I18,J18))</f>
        <v>#N/A</v>
      </c>
      <c r="N18" s="16">
        <v>13</v>
      </c>
      <c r="O18" s="13">
        <f t="shared" ca="1" si="2"/>
        <v>0</v>
      </c>
      <c r="P18" s="18">
        <f t="shared" ca="1" si="3"/>
        <v>0</v>
      </c>
      <c r="Q18" s="35" t="e">
        <f ca="1">NORMDIST(O18,'1 - Bilateral'!$G$46,'1 - Bilateral'!$G$45,FALSE)/'1 - Bilateral'!$G$46</f>
        <v>#DIV/0!</v>
      </c>
      <c r="S18" s="18">
        <v>0</v>
      </c>
      <c r="T18" s="18" t="e">
        <f ca="1">INT((F6-O6)/((O36-O6)/30))+1</f>
        <v>#DIV/0!</v>
      </c>
    </row>
    <row r="19" spans="2:20" x14ac:dyDescent="0.25">
      <c r="B19" s="16">
        <v>14</v>
      </c>
      <c r="C19" s="13" t="e">
        <f>'1 - Bilateral'!$G$46</f>
        <v>#DIV/0!</v>
      </c>
      <c r="D19" s="13">
        <f>'1 - Bilateral'!$E$6</f>
        <v>0</v>
      </c>
      <c r="E19" s="13" t="e">
        <f>'1 - Bilateral'!$G$47</f>
        <v>#DIV/0!</v>
      </c>
      <c r="F19" s="13" t="e">
        <f>'1 - Bilateral'!$G$48</f>
        <v>#DIV/0!</v>
      </c>
      <c r="G19" s="14">
        <f>'1 - Bilateral'!$G$7</f>
        <v>0</v>
      </c>
      <c r="H19" s="15">
        <f>'1 - Bilateral'!$E$7</f>
        <v>0</v>
      </c>
      <c r="I19" s="18">
        <f t="shared" si="0"/>
        <v>1</v>
      </c>
      <c r="J19" s="18">
        <f t="shared" si="1"/>
        <v>3</v>
      </c>
      <c r="K19" s="13" t="e">
        <f ca="1">IF(OFFSET('1 - Bilateral'!$E$21,I19,J19)=0,NA(),OFFSET('1 - Bilateral'!$E$21,I19,J19))</f>
        <v>#N/A</v>
      </c>
      <c r="N19" s="16">
        <v>14</v>
      </c>
      <c r="O19" s="13">
        <f t="shared" ca="1" si="2"/>
        <v>0</v>
      </c>
      <c r="P19" s="18">
        <f t="shared" ca="1" si="3"/>
        <v>0</v>
      </c>
      <c r="Q19" s="35" t="e">
        <f ca="1">NORMDIST(O19,'1 - Bilateral'!$G$46,'1 - Bilateral'!$G$45,FALSE)/'1 - Bilateral'!$G$46</f>
        <v>#DIV/0!</v>
      </c>
      <c r="S19" s="18">
        <v>1</v>
      </c>
      <c r="T19" s="18" t="e">
        <f ca="1">T18</f>
        <v>#DIV/0!</v>
      </c>
    </row>
    <row r="20" spans="2:20" x14ac:dyDescent="0.25">
      <c r="B20" s="16">
        <v>15</v>
      </c>
      <c r="C20" s="13" t="e">
        <f>'1 - Bilateral'!$G$46</f>
        <v>#DIV/0!</v>
      </c>
      <c r="D20" s="13">
        <f>'1 - Bilateral'!$E$6</f>
        <v>0</v>
      </c>
      <c r="E20" s="13" t="e">
        <f>'1 - Bilateral'!$G$47</f>
        <v>#DIV/0!</v>
      </c>
      <c r="F20" s="13" t="e">
        <f>'1 - Bilateral'!$G$48</f>
        <v>#DIV/0!</v>
      </c>
      <c r="G20" s="14">
        <f>'1 - Bilateral'!$G$7</f>
        <v>0</v>
      </c>
      <c r="H20" s="15">
        <f>'1 - Bilateral'!$E$7</f>
        <v>0</v>
      </c>
      <c r="I20" s="18">
        <f t="shared" si="0"/>
        <v>1</v>
      </c>
      <c r="J20" s="18">
        <f t="shared" si="1"/>
        <v>4</v>
      </c>
      <c r="K20" s="13" t="e">
        <f ca="1">IF(OFFSET('1 - Bilateral'!$E$21,I20,J20)=0,NA(),OFFSET('1 - Bilateral'!$E$21,I20,J20))</f>
        <v>#N/A</v>
      </c>
      <c r="N20" s="16">
        <v>15</v>
      </c>
      <c r="O20" s="13">
        <f t="shared" ca="1" si="2"/>
        <v>0</v>
      </c>
      <c r="P20" s="18">
        <f t="shared" ca="1" si="3"/>
        <v>0</v>
      </c>
      <c r="Q20" s="35" t="e">
        <f ca="1">NORMDIST(O20,'1 - Bilateral'!$G$46,'1 - Bilateral'!$G$45,FALSE)/'1 - Bilateral'!$G$46</f>
        <v>#DIV/0!</v>
      </c>
    </row>
    <row r="21" spans="2:20" x14ac:dyDescent="0.25">
      <c r="B21" s="16">
        <v>16</v>
      </c>
      <c r="C21" s="13" t="e">
        <f>'1 - Bilateral'!$G$46</f>
        <v>#DIV/0!</v>
      </c>
      <c r="D21" s="13">
        <f>'1 - Bilateral'!$E$6</f>
        <v>0</v>
      </c>
      <c r="E21" s="13" t="e">
        <f>'1 - Bilateral'!$G$47</f>
        <v>#DIV/0!</v>
      </c>
      <c r="F21" s="13" t="e">
        <f>'1 - Bilateral'!$G$48</f>
        <v>#DIV/0!</v>
      </c>
      <c r="G21" s="14">
        <f>'1 - Bilateral'!$G$7</f>
        <v>0</v>
      </c>
      <c r="H21" s="15">
        <f>'1 - Bilateral'!$E$7</f>
        <v>0</v>
      </c>
      <c r="I21" s="18">
        <f t="shared" si="0"/>
        <v>1</v>
      </c>
      <c r="J21" s="18">
        <f t="shared" si="1"/>
        <v>5</v>
      </c>
      <c r="K21" s="13" t="e">
        <f ca="1">IF(OFFSET('1 - Bilateral'!$E$21,I21,J21)=0,NA(),OFFSET('1 - Bilateral'!$E$21,I21,J21))</f>
        <v>#N/A</v>
      </c>
      <c r="N21" s="16">
        <v>16</v>
      </c>
      <c r="O21" s="13">
        <f t="shared" ca="1" si="2"/>
        <v>0</v>
      </c>
      <c r="P21" s="18">
        <f t="shared" ca="1" si="3"/>
        <v>0</v>
      </c>
      <c r="Q21" s="35" t="e">
        <f ca="1">NORMDIST(O21,'1 - Bilateral'!$G$46,'1 - Bilateral'!$G$45,FALSE)/'1 - Bilateral'!$G$46</f>
        <v>#DIV/0!</v>
      </c>
      <c r="S21" s="85" t="s">
        <v>12</v>
      </c>
      <c r="T21" s="86"/>
    </row>
    <row r="22" spans="2:20" x14ac:dyDescent="0.25">
      <c r="B22" s="16">
        <v>17</v>
      </c>
      <c r="C22" s="13" t="e">
        <f>'1 - Bilateral'!$G$46</f>
        <v>#DIV/0!</v>
      </c>
      <c r="D22" s="13">
        <f>'1 - Bilateral'!$E$6</f>
        <v>0</v>
      </c>
      <c r="E22" s="13" t="e">
        <f>'1 - Bilateral'!$G$47</f>
        <v>#DIV/0!</v>
      </c>
      <c r="F22" s="13" t="e">
        <f>'1 - Bilateral'!$G$48</f>
        <v>#DIV/0!</v>
      </c>
      <c r="G22" s="14">
        <f>'1 - Bilateral'!$G$7</f>
        <v>0</v>
      </c>
      <c r="H22" s="15">
        <f>'1 - Bilateral'!$E$7</f>
        <v>0</v>
      </c>
      <c r="I22" s="18">
        <f t="shared" si="0"/>
        <v>1</v>
      </c>
      <c r="J22" s="18">
        <f t="shared" si="1"/>
        <v>6</v>
      </c>
      <c r="K22" s="13" t="e">
        <f ca="1">IF(OFFSET('1 - Bilateral'!$E$21,I22,J22)=0,NA(),OFFSET('1 - Bilateral'!$E$21,I22,J22))</f>
        <v>#N/A</v>
      </c>
      <c r="N22" s="16">
        <v>17</v>
      </c>
      <c r="O22" s="13">
        <f t="shared" ca="1" si="2"/>
        <v>0</v>
      </c>
      <c r="P22" s="18">
        <f t="shared" ca="1" si="3"/>
        <v>0</v>
      </c>
      <c r="Q22" s="35" t="e">
        <f ca="1">NORMDIST(O22,'1 - Bilateral'!$G$46,'1 - Bilateral'!$G$45,FALSE)/'1 - Bilateral'!$G$46</f>
        <v>#DIV/0!</v>
      </c>
      <c r="S22" s="18">
        <v>0</v>
      </c>
      <c r="T22" s="18" t="e">
        <f ca="1">INT(('1 - Bilateral'!G46-O6)/((O36-O6)/30))+1</f>
        <v>#DIV/0!</v>
      </c>
    </row>
    <row r="23" spans="2:20" x14ac:dyDescent="0.25">
      <c r="B23" s="16">
        <v>18</v>
      </c>
      <c r="C23" s="13" t="e">
        <f>'1 - Bilateral'!$G$46</f>
        <v>#DIV/0!</v>
      </c>
      <c r="D23" s="13">
        <f>'1 - Bilateral'!$E$6</f>
        <v>0</v>
      </c>
      <c r="E23" s="13" t="e">
        <f>'1 - Bilateral'!$G$47</f>
        <v>#DIV/0!</v>
      </c>
      <c r="F23" s="13" t="e">
        <f>'1 - Bilateral'!$G$48</f>
        <v>#DIV/0!</v>
      </c>
      <c r="G23" s="14">
        <f>'1 - Bilateral'!$G$7</f>
        <v>0</v>
      </c>
      <c r="H23" s="15">
        <f>'1 - Bilateral'!$E$7</f>
        <v>0</v>
      </c>
      <c r="I23" s="18">
        <f t="shared" si="0"/>
        <v>1</v>
      </c>
      <c r="J23" s="18">
        <f t="shared" si="1"/>
        <v>7</v>
      </c>
      <c r="K23" s="13" t="e">
        <f ca="1">IF(OFFSET('1 - Bilateral'!$E$21,I23,J23)=0,NA(),OFFSET('1 - Bilateral'!$E$21,I23,J23))</f>
        <v>#N/A</v>
      </c>
      <c r="N23" s="16">
        <v>18</v>
      </c>
      <c r="O23" s="13">
        <f t="shared" ca="1" si="2"/>
        <v>0</v>
      </c>
      <c r="P23" s="18">
        <f t="shared" ca="1" si="3"/>
        <v>0</v>
      </c>
      <c r="Q23" s="35" t="e">
        <f ca="1">NORMDIST(O23,'1 - Bilateral'!$G$46,'1 - Bilateral'!$G$45,FALSE)/'1 - Bilateral'!$G$46</f>
        <v>#DIV/0!</v>
      </c>
      <c r="S23" s="18">
        <v>1</v>
      </c>
      <c r="T23" s="18" t="e">
        <f ca="1">T22</f>
        <v>#DIV/0!</v>
      </c>
    </row>
    <row r="24" spans="2:20" x14ac:dyDescent="0.25">
      <c r="B24" s="16">
        <v>19</v>
      </c>
      <c r="C24" s="13" t="e">
        <f>'1 - Bilateral'!$G$46</f>
        <v>#DIV/0!</v>
      </c>
      <c r="D24" s="13">
        <f>'1 - Bilateral'!$E$6</f>
        <v>0</v>
      </c>
      <c r="E24" s="13" t="e">
        <f>'1 - Bilateral'!$G$47</f>
        <v>#DIV/0!</v>
      </c>
      <c r="F24" s="13" t="e">
        <f>'1 - Bilateral'!$G$48</f>
        <v>#DIV/0!</v>
      </c>
      <c r="G24" s="14">
        <f>'1 - Bilateral'!$G$7</f>
        <v>0</v>
      </c>
      <c r="H24" s="15">
        <f>'1 - Bilateral'!$E$7</f>
        <v>0</v>
      </c>
      <c r="I24" s="18">
        <f t="shared" si="0"/>
        <v>1</v>
      </c>
      <c r="J24" s="18">
        <f t="shared" si="1"/>
        <v>8</v>
      </c>
      <c r="K24" s="13" t="e">
        <f ca="1">IF(OFFSET('1 - Bilateral'!$E$21,I24,J24)=0,NA(),OFFSET('1 - Bilateral'!$E$21,I24,J24))</f>
        <v>#N/A</v>
      </c>
      <c r="N24" s="16">
        <v>19</v>
      </c>
      <c r="O24" s="13">
        <f t="shared" ca="1" si="2"/>
        <v>0</v>
      </c>
      <c r="P24" s="18">
        <f t="shared" ca="1" si="3"/>
        <v>0</v>
      </c>
      <c r="Q24" s="35" t="e">
        <f ca="1">NORMDIST(O24,'1 - Bilateral'!$G$46,'1 - Bilateral'!$G$45,FALSE)/'1 - Bilateral'!$G$46</f>
        <v>#DIV/0!</v>
      </c>
    </row>
    <row r="25" spans="2:20" x14ac:dyDescent="0.25">
      <c r="B25" s="16">
        <v>20</v>
      </c>
      <c r="C25" s="13" t="e">
        <f>'1 - Bilateral'!$G$46</f>
        <v>#DIV/0!</v>
      </c>
      <c r="D25" s="13">
        <f>'1 - Bilateral'!$E$6</f>
        <v>0</v>
      </c>
      <c r="E25" s="13" t="e">
        <f>'1 - Bilateral'!$G$47</f>
        <v>#DIV/0!</v>
      </c>
      <c r="F25" s="13" t="e">
        <f>'1 - Bilateral'!$G$48</f>
        <v>#DIV/0!</v>
      </c>
      <c r="G25" s="14">
        <f>'1 - Bilateral'!$G$7</f>
        <v>0</v>
      </c>
      <c r="H25" s="15">
        <f>'1 - Bilateral'!$E$7</f>
        <v>0</v>
      </c>
      <c r="I25" s="18">
        <f t="shared" si="0"/>
        <v>1</v>
      </c>
      <c r="J25" s="18">
        <f t="shared" si="1"/>
        <v>9</v>
      </c>
      <c r="K25" s="13" t="e">
        <f ca="1">IF(OFFSET('1 - Bilateral'!$E$21,I25,J25)=0,NA(),OFFSET('1 - Bilateral'!$E$21,I25,J25))</f>
        <v>#N/A</v>
      </c>
      <c r="N25" s="16">
        <v>20</v>
      </c>
      <c r="O25" s="13">
        <f t="shared" ca="1" si="2"/>
        <v>0</v>
      </c>
      <c r="P25" s="18">
        <f t="shared" ca="1" si="3"/>
        <v>0</v>
      </c>
      <c r="Q25" s="35" t="e">
        <f ca="1">NORMDIST(O25,'1 - Bilateral'!$G$46,'1 - Bilateral'!$G$45,FALSE)/'1 - Bilateral'!$G$46</f>
        <v>#DIV/0!</v>
      </c>
    </row>
    <row r="26" spans="2:20" x14ac:dyDescent="0.25">
      <c r="B26" s="16">
        <v>21</v>
      </c>
      <c r="C26" s="13" t="e">
        <f>'1 - Bilateral'!$G$46</f>
        <v>#DIV/0!</v>
      </c>
      <c r="D26" s="13">
        <f>'1 - Bilateral'!$E$6</f>
        <v>0</v>
      </c>
      <c r="E26" s="13" t="e">
        <f>'1 - Bilateral'!$G$47</f>
        <v>#DIV/0!</v>
      </c>
      <c r="F26" s="13" t="e">
        <f>'1 - Bilateral'!$G$48</f>
        <v>#DIV/0!</v>
      </c>
      <c r="G26" s="14">
        <f>'1 - Bilateral'!$G$7</f>
        <v>0</v>
      </c>
      <c r="H26" s="15">
        <f>'1 - Bilateral'!$E$7</f>
        <v>0</v>
      </c>
      <c r="I26" s="18">
        <f t="shared" si="0"/>
        <v>2</v>
      </c>
      <c r="J26" s="18">
        <f t="shared" si="1"/>
        <v>0</v>
      </c>
      <c r="K26" s="13" t="e">
        <f ca="1">IF(OFFSET('1 - Bilateral'!$E$21,I26,J26)=0,NA(),OFFSET('1 - Bilateral'!$E$21,I26,J26))</f>
        <v>#N/A</v>
      </c>
      <c r="N26" s="16">
        <v>21</v>
      </c>
      <c r="O26" s="13">
        <f t="shared" ca="1" si="2"/>
        <v>0</v>
      </c>
      <c r="P26" s="18">
        <f t="shared" ca="1" si="3"/>
        <v>0</v>
      </c>
      <c r="Q26" s="35" t="e">
        <f ca="1">NORMDIST(O26,'1 - Bilateral'!$G$46,'1 - Bilateral'!$G$45,FALSE)/'1 - Bilateral'!$G$46</f>
        <v>#DIV/0!</v>
      </c>
    </row>
    <row r="27" spans="2:20" x14ac:dyDescent="0.25">
      <c r="B27" s="16">
        <v>22</v>
      </c>
      <c r="C27" s="13" t="e">
        <f>'1 - Bilateral'!$G$46</f>
        <v>#DIV/0!</v>
      </c>
      <c r="D27" s="13">
        <f>'1 - Bilateral'!$E$6</f>
        <v>0</v>
      </c>
      <c r="E27" s="13" t="e">
        <f>'1 - Bilateral'!$G$47</f>
        <v>#DIV/0!</v>
      </c>
      <c r="F27" s="13" t="e">
        <f>'1 - Bilateral'!$G$48</f>
        <v>#DIV/0!</v>
      </c>
      <c r="G27" s="14">
        <f>'1 - Bilateral'!$G$7</f>
        <v>0</v>
      </c>
      <c r="H27" s="15">
        <f>'1 - Bilateral'!$E$7</f>
        <v>0</v>
      </c>
      <c r="I27" s="18">
        <f t="shared" si="0"/>
        <v>2</v>
      </c>
      <c r="J27" s="18">
        <f t="shared" si="1"/>
        <v>1</v>
      </c>
      <c r="K27" s="13" t="e">
        <f ca="1">IF(OFFSET('1 - Bilateral'!$E$21,I27,J27)=0,NA(),OFFSET('1 - Bilateral'!$E$21,I27,J27))</f>
        <v>#N/A</v>
      </c>
      <c r="N27" s="16">
        <v>22</v>
      </c>
      <c r="O27" s="13">
        <f t="shared" ca="1" si="2"/>
        <v>0</v>
      </c>
      <c r="P27" s="18">
        <f t="shared" ca="1" si="3"/>
        <v>0</v>
      </c>
      <c r="Q27" s="35" t="e">
        <f ca="1">NORMDIST(O27,'1 - Bilateral'!$G$46,'1 - Bilateral'!$G$45,FALSE)/'1 - Bilateral'!$G$46</f>
        <v>#DIV/0!</v>
      </c>
    </row>
    <row r="28" spans="2:20" x14ac:dyDescent="0.25">
      <c r="B28" s="16">
        <v>23</v>
      </c>
      <c r="C28" s="13" t="e">
        <f>'1 - Bilateral'!$G$46</f>
        <v>#DIV/0!</v>
      </c>
      <c r="D28" s="13">
        <f>'1 - Bilateral'!$E$6</f>
        <v>0</v>
      </c>
      <c r="E28" s="13" t="e">
        <f>'1 - Bilateral'!$G$47</f>
        <v>#DIV/0!</v>
      </c>
      <c r="F28" s="13" t="e">
        <f>'1 - Bilateral'!$G$48</f>
        <v>#DIV/0!</v>
      </c>
      <c r="G28" s="14">
        <f>'1 - Bilateral'!$G$7</f>
        <v>0</v>
      </c>
      <c r="H28" s="15">
        <f>'1 - Bilateral'!$E$7</f>
        <v>0</v>
      </c>
      <c r="I28" s="18">
        <f t="shared" si="0"/>
        <v>2</v>
      </c>
      <c r="J28" s="18">
        <f t="shared" si="1"/>
        <v>2</v>
      </c>
      <c r="K28" s="13" t="e">
        <f ca="1">IF(OFFSET('1 - Bilateral'!$E$21,I28,J28)=0,NA(),OFFSET('1 - Bilateral'!$E$21,I28,J28))</f>
        <v>#N/A</v>
      </c>
      <c r="N28" s="16">
        <v>23</v>
      </c>
      <c r="O28" s="13">
        <f t="shared" ca="1" si="2"/>
        <v>0</v>
      </c>
      <c r="P28" s="18">
        <f t="shared" ca="1" si="3"/>
        <v>0</v>
      </c>
      <c r="Q28" s="35" t="e">
        <f ca="1">NORMDIST(O28,'1 - Bilateral'!$G$46,'1 - Bilateral'!$G$45,FALSE)/'1 - Bilateral'!$G$46</f>
        <v>#DIV/0!</v>
      </c>
    </row>
    <row r="29" spans="2:20" x14ac:dyDescent="0.25">
      <c r="B29" s="16">
        <v>24</v>
      </c>
      <c r="C29" s="13" t="e">
        <f>'1 - Bilateral'!$G$46</f>
        <v>#DIV/0!</v>
      </c>
      <c r="D29" s="13">
        <f>'1 - Bilateral'!$E$6</f>
        <v>0</v>
      </c>
      <c r="E29" s="13" t="e">
        <f>'1 - Bilateral'!$G$47</f>
        <v>#DIV/0!</v>
      </c>
      <c r="F29" s="13" t="e">
        <f>'1 - Bilateral'!$G$48</f>
        <v>#DIV/0!</v>
      </c>
      <c r="G29" s="14">
        <f>'1 - Bilateral'!$G$7</f>
        <v>0</v>
      </c>
      <c r="H29" s="15">
        <f>'1 - Bilateral'!$E$7</f>
        <v>0</v>
      </c>
      <c r="I29" s="18">
        <f t="shared" si="0"/>
        <v>2</v>
      </c>
      <c r="J29" s="18">
        <f t="shared" si="1"/>
        <v>3</v>
      </c>
      <c r="K29" s="13" t="e">
        <f ca="1">IF(OFFSET('1 - Bilateral'!$E$21,I29,J29)=0,NA(),OFFSET('1 - Bilateral'!$E$21,I29,J29))</f>
        <v>#N/A</v>
      </c>
      <c r="N29" s="16">
        <v>24</v>
      </c>
      <c r="O29" s="13">
        <f t="shared" ca="1" si="2"/>
        <v>0</v>
      </c>
      <c r="P29" s="18">
        <f t="shared" ca="1" si="3"/>
        <v>0</v>
      </c>
      <c r="Q29" s="35" t="e">
        <f ca="1">NORMDIST(O29,'1 - Bilateral'!$G$46,'1 - Bilateral'!$G$45,FALSE)/'1 - Bilateral'!$G$46</f>
        <v>#DIV/0!</v>
      </c>
    </row>
    <row r="30" spans="2:20" x14ac:dyDescent="0.25">
      <c r="B30" s="16">
        <v>25</v>
      </c>
      <c r="C30" s="13" t="e">
        <f>'1 - Bilateral'!$G$46</f>
        <v>#DIV/0!</v>
      </c>
      <c r="D30" s="13">
        <f>'1 - Bilateral'!$E$6</f>
        <v>0</v>
      </c>
      <c r="E30" s="13" t="e">
        <f>'1 - Bilateral'!$G$47</f>
        <v>#DIV/0!</v>
      </c>
      <c r="F30" s="13" t="e">
        <f>'1 - Bilateral'!$G$48</f>
        <v>#DIV/0!</v>
      </c>
      <c r="G30" s="14">
        <f>'1 - Bilateral'!$G$7</f>
        <v>0</v>
      </c>
      <c r="H30" s="15">
        <f>'1 - Bilateral'!$E$7</f>
        <v>0</v>
      </c>
      <c r="I30" s="18">
        <f t="shared" si="0"/>
        <v>2</v>
      </c>
      <c r="J30" s="18">
        <f t="shared" si="1"/>
        <v>4</v>
      </c>
      <c r="K30" s="13" t="e">
        <f ca="1">IF(OFFSET('1 - Bilateral'!$E$21,I30,J30)=0,NA(),OFFSET('1 - Bilateral'!$E$21,I30,J30))</f>
        <v>#N/A</v>
      </c>
      <c r="N30" s="16">
        <v>25</v>
      </c>
      <c r="O30" s="13">
        <f t="shared" ca="1" si="2"/>
        <v>0</v>
      </c>
      <c r="P30" s="18">
        <f t="shared" ca="1" si="3"/>
        <v>0</v>
      </c>
      <c r="Q30" s="35" t="e">
        <f ca="1">NORMDIST(O30,'1 - Bilateral'!$G$46,'1 - Bilateral'!$G$45,FALSE)/'1 - Bilateral'!$G$46</f>
        <v>#DIV/0!</v>
      </c>
    </row>
    <row r="31" spans="2:20" x14ac:dyDescent="0.25">
      <c r="B31" s="16">
        <v>26</v>
      </c>
      <c r="C31" s="13" t="e">
        <f>'1 - Bilateral'!$G$46</f>
        <v>#DIV/0!</v>
      </c>
      <c r="D31" s="13">
        <f>'1 - Bilateral'!$E$6</f>
        <v>0</v>
      </c>
      <c r="E31" s="13" t="e">
        <f>'1 - Bilateral'!$G$47</f>
        <v>#DIV/0!</v>
      </c>
      <c r="F31" s="13" t="e">
        <f>'1 - Bilateral'!$G$48</f>
        <v>#DIV/0!</v>
      </c>
      <c r="G31" s="14">
        <f>'1 - Bilateral'!$G$7</f>
        <v>0</v>
      </c>
      <c r="H31" s="15">
        <f>'1 - Bilateral'!$E$7</f>
        <v>0</v>
      </c>
      <c r="I31" s="18">
        <f t="shared" si="0"/>
        <v>2</v>
      </c>
      <c r="J31" s="18">
        <f t="shared" si="1"/>
        <v>5</v>
      </c>
      <c r="K31" s="13" t="e">
        <f ca="1">IF(OFFSET('1 - Bilateral'!$E$21,I31,J31)=0,NA(),OFFSET('1 - Bilateral'!$E$21,I31,J31))</f>
        <v>#N/A</v>
      </c>
      <c r="N31" s="16">
        <v>26</v>
      </c>
      <c r="O31" s="13">
        <f t="shared" ca="1" si="2"/>
        <v>0</v>
      </c>
      <c r="P31" s="18">
        <f t="shared" ca="1" si="3"/>
        <v>0</v>
      </c>
      <c r="Q31" s="35" t="e">
        <f ca="1">NORMDIST(O31,'1 - Bilateral'!$G$46,'1 - Bilateral'!$G$45,FALSE)/'1 - Bilateral'!$G$46</f>
        <v>#DIV/0!</v>
      </c>
    </row>
    <row r="32" spans="2:20" x14ac:dyDescent="0.25">
      <c r="B32" s="16">
        <v>27</v>
      </c>
      <c r="C32" s="13" t="e">
        <f>'1 - Bilateral'!$G$46</f>
        <v>#DIV/0!</v>
      </c>
      <c r="D32" s="13">
        <f>'1 - Bilateral'!$E$6</f>
        <v>0</v>
      </c>
      <c r="E32" s="13" t="e">
        <f>'1 - Bilateral'!$G$47</f>
        <v>#DIV/0!</v>
      </c>
      <c r="F32" s="13" t="e">
        <f>'1 - Bilateral'!$G$48</f>
        <v>#DIV/0!</v>
      </c>
      <c r="G32" s="14">
        <f>'1 - Bilateral'!$G$7</f>
        <v>0</v>
      </c>
      <c r="H32" s="15">
        <f>'1 - Bilateral'!$E$7</f>
        <v>0</v>
      </c>
      <c r="I32" s="18">
        <f t="shared" si="0"/>
        <v>2</v>
      </c>
      <c r="J32" s="18">
        <f t="shared" si="1"/>
        <v>6</v>
      </c>
      <c r="K32" s="13" t="e">
        <f ca="1">IF(OFFSET('1 - Bilateral'!$E$21,I32,J32)=0,NA(),OFFSET('1 - Bilateral'!$E$21,I32,J32))</f>
        <v>#N/A</v>
      </c>
      <c r="N32" s="16">
        <v>27</v>
      </c>
      <c r="O32" s="13">
        <f t="shared" ca="1" si="2"/>
        <v>0</v>
      </c>
      <c r="P32" s="18">
        <f t="shared" ca="1" si="3"/>
        <v>0</v>
      </c>
      <c r="Q32" s="35" t="e">
        <f ca="1">NORMDIST(O32,'1 - Bilateral'!$G$46,'1 - Bilateral'!$G$45,FALSE)/'1 - Bilateral'!$G$46</f>
        <v>#DIV/0!</v>
      </c>
    </row>
    <row r="33" spans="2:17" x14ac:dyDescent="0.25">
      <c r="B33" s="16">
        <v>28</v>
      </c>
      <c r="C33" s="13" t="e">
        <f>'1 - Bilateral'!$G$46</f>
        <v>#DIV/0!</v>
      </c>
      <c r="D33" s="13">
        <f>'1 - Bilateral'!$E$6</f>
        <v>0</v>
      </c>
      <c r="E33" s="13" t="e">
        <f>'1 - Bilateral'!$G$47</f>
        <v>#DIV/0!</v>
      </c>
      <c r="F33" s="13" t="e">
        <f>'1 - Bilateral'!$G$48</f>
        <v>#DIV/0!</v>
      </c>
      <c r="G33" s="14">
        <f>'1 - Bilateral'!$G$7</f>
        <v>0</v>
      </c>
      <c r="H33" s="15">
        <f>'1 - Bilateral'!$E$7</f>
        <v>0</v>
      </c>
      <c r="I33" s="18">
        <f t="shared" si="0"/>
        <v>2</v>
      </c>
      <c r="J33" s="18">
        <f t="shared" si="1"/>
        <v>7</v>
      </c>
      <c r="K33" s="13" t="e">
        <f ca="1">IF(OFFSET('1 - Bilateral'!$E$21,I33,J33)=0,NA(),OFFSET('1 - Bilateral'!$E$21,I33,J33))</f>
        <v>#N/A</v>
      </c>
      <c r="N33" s="16">
        <v>28</v>
      </c>
      <c r="O33" s="13">
        <f t="shared" ca="1" si="2"/>
        <v>0</v>
      </c>
      <c r="P33" s="18">
        <f t="shared" ca="1" si="3"/>
        <v>0</v>
      </c>
      <c r="Q33" s="35" t="e">
        <f ca="1">NORMDIST(O33,'1 - Bilateral'!$G$46,'1 - Bilateral'!$G$45,FALSE)/'1 - Bilateral'!$G$46</f>
        <v>#DIV/0!</v>
      </c>
    </row>
    <row r="34" spans="2:17" x14ac:dyDescent="0.25">
      <c r="B34" s="16">
        <v>29</v>
      </c>
      <c r="C34" s="13" t="e">
        <f>'1 - Bilateral'!$G$46</f>
        <v>#DIV/0!</v>
      </c>
      <c r="D34" s="13">
        <f>'1 - Bilateral'!$E$6</f>
        <v>0</v>
      </c>
      <c r="E34" s="13" t="e">
        <f>'1 - Bilateral'!$G$47</f>
        <v>#DIV/0!</v>
      </c>
      <c r="F34" s="13" t="e">
        <f>'1 - Bilateral'!$G$48</f>
        <v>#DIV/0!</v>
      </c>
      <c r="G34" s="14">
        <f>'1 - Bilateral'!$G$7</f>
        <v>0</v>
      </c>
      <c r="H34" s="15">
        <f>'1 - Bilateral'!$E$7</f>
        <v>0</v>
      </c>
      <c r="I34" s="18">
        <f t="shared" si="0"/>
        <v>2</v>
      </c>
      <c r="J34" s="18">
        <f t="shared" si="1"/>
        <v>8</v>
      </c>
      <c r="K34" s="13" t="e">
        <f ca="1">IF(OFFSET('1 - Bilateral'!$E$21,I34,J34)=0,NA(),OFFSET('1 - Bilateral'!$E$21,I34,J34))</f>
        <v>#N/A</v>
      </c>
      <c r="N34" s="16">
        <v>29</v>
      </c>
      <c r="O34" s="13">
        <f t="shared" ca="1" si="2"/>
        <v>0</v>
      </c>
      <c r="P34" s="18">
        <f t="shared" ca="1" si="3"/>
        <v>0</v>
      </c>
      <c r="Q34" s="35" t="e">
        <f ca="1">NORMDIST(O34,'1 - Bilateral'!$G$46,'1 - Bilateral'!$G$45,FALSE)/'1 - Bilateral'!$G$46</f>
        <v>#DIV/0!</v>
      </c>
    </row>
    <row r="35" spans="2:17" x14ac:dyDescent="0.25">
      <c r="B35" s="16">
        <v>30</v>
      </c>
      <c r="C35" s="13" t="e">
        <f>'1 - Bilateral'!$G$46</f>
        <v>#DIV/0!</v>
      </c>
      <c r="D35" s="13">
        <f>'1 - Bilateral'!$E$6</f>
        <v>0</v>
      </c>
      <c r="E35" s="13" t="e">
        <f>'1 - Bilateral'!$G$47</f>
        <v>#DIV/0!</v>
      </c>
      <c r="F35" s="13" t="e">
        <f>'1 - Bilateral'!$G$48</f>
        <v>#DIV/0!</v>
      </c>
      <c r="G35" s="14">
        <f>'1 - Bilateral'!$G$7</f>
        <v>0</v>
      </c>
      <c r="H35" s="15">
        <f>'1 - Bilateral'!$E$7</f>
        <v>0</v>
      </c>
      <c r="I35" s="18">
        <f t="shared" si="0"/>
        <v>2</v>
      </c>
      <c r="J35" s="18">
        <f t="shared" si="1"/>
        <v>9</v>
      </c>
      <c r="K35" s="13" t="e">
        <f ca="1">IF(OFFSET('1 - Bilateral'!$E$21,I35,J35)=0,NA(),OFFSET('1 - Bilateral'!$E$21,I35,J35))</f>
        <v>#N/A</v>
      </c>
      <c r="N35" s="16">
        <v>30</v>
      </c>
      <c r="O35" s="13">
        <f ca="1">O36-($O$36-$O$6)/30</f>
        <v>0</v>
      </c>
      <c r="P35" s="18">
        <f t="shared" ca="1" si="3"/>
        <v>0</v>
      </c>
      <c r="Q35" s="35" t="e">
        <f ca="1">NORMDIST(O35,'1 - Bilateral'!$G$46,'1 - Bilateral'!$G$45,FALSE)/'1 - Bilateral'!$G$46</f>
        <v>#DIV/0!</v>
      </c>
    </row>
    <row r="36" spans="2:17" x14ac:dyDescent="0.25">
      <c r="B36" s="16">
        <v>31</v>
      </c>
      <c r="C36" s="13" t="e">
        <f>'1 - Bilateral'!$G$46</f>
        <v>#DIV/0!</v>
      </c>
      <c r="D36" s="13">
        <f>'1 - Bilateral'!$E$6</f>
        <v>0</v>
      </c>
      <c r="E36" s="13" t="e">
        <f>'1 - Bilateral'!$G$47</f>
        <v>#DIV/0!</v>
      </c>
      <c r="F36" s="13" t="e">
        <f>'1 - Bilateral'!$G$48</f>
        <v>#DIV/0!</v>
      </c>
      <c r="G36" s="14">
        <f>'1 - Bilateral'!$G$7</f>
        <v>0</v>
      </c>
      <c r="H36" s="15">
        <f>'1 - Bilateral'!$E$7</f>
        <v>0</v>
      </c>
      <c r="I36" s="18">
        <f t="shared" si="0"/>
        <v>3</v>
      </c>
      <c r="J36" s="18">
        <f t="shared" si="1"/>
        <v>0</v>
      </c>
      <c r="K36" s="13" t="e">
        <f ca="1">IF(OFFSET('1 - Bilateral'!$E$21,I36,J36)=0,NA(),OFFSET('1 - Bilateral'!$E$21,I36,J36))</f>
        <v>#N/A</v>
      </c>
      <c r="N36" s="16">
        <v>31</v>
      </c>
      <c r="O36" s="13">
        <f t="array" aca="1" ref="O36" ca="1">MAX('1 - Bilateral'!G7,MAX(IF(ISNUMBER(K6:K55),K6:K55)))</f>
        <v>0</v>
      </c>
      <c r="P36" s="18">
        <f t="shared" ca="1" si="3"/>
        <v>0</v>
      </c>
      <c r="Q36" s="35" t="e">
        <f ca="1">NORMDIST(O36,'1 - Bilateral'!$G$46,'1 - Bilateral'!$G$45,FALSE)/'1 - Bilateral'!$G$46</f>
        <v>#DIV/0!</v>
      </c>
    </row>
    <row r="37" spans="2:17" x14ac:dyDescent="0.25">
      <c r="B37" s="16">
        <v>32</v>
      </c>
      <c r="C37" s="13" t="e">
        <f>'1 - Bilateral'!$G$46</f>
        <v>#DIV/0!</v>
      </c>
      <c r="D37" s="13">
        <f>'1 - Bilateral'!$E$6</f>
        <v>0</v>
      </c>
      <c r="E37" s="13" t="e">
        <f>'1 - Bilateral'!$G$47</f>
        <v>#DIV/0!</v>
      </c>
      <c r="F37" s="13" t="e">
        <f>'1 - Bilateral'!$G$48</f>
        <v>#DIV/0!</v>
      </c>
      <c r="G37" s="14">
        <f>'1 - Bilateral'!$G$7</f>
        <v>0</v>
      </c>
      <c r="H37" s="15">
        <f>'1 - Bilateral'!$E$7</f>
        <v>0</v>
      </c>
      <c r="I37" s="18">
        <f t="shared" si="0"/>
        <v>3</v>
      </c>
      <c r="J37" s="18">
        <f t="shared" si="1"/>
        <v>1</v>
      </c>
      <c r="K37" s="13" t="e">
        <f ca="1">IF(OFFSET('1 - Bilateral'!$E$21,I37,J37)=0,NA(),OFFSET('1 - Bilateral'!$E$21,I37,J37))</f>
        <v>#N/A</v>
      </c>
      <c r="O37" s="18" t="s">
        <v>25</v>
      </c>
      <c r="P37" s="18">
        <f ca="1">SUM(P6:P36)</f>
        <v>0</v>
      </c>
    </row>
    <row r="38" spans="2:17" x14ac:dyDescent="0.25">
      <c r="B38" s="16">
        <v>33</v>
      </c>
      <c r="C38" s="13" t="e">
        <f>'1 - Bilateral'!$G$46</f>
        <v>#DIV/0!</v>
      </c>
      <c r="D38" s="13">
        <f>'1 - Bilateral'!$E$6</f>
        <v>0</v>
      </c>
      <c r="E38" s="13" t="e">
        <f>'1 - Bilateral'!$G$47</f>
        <v>#DIV/0!</v>
      </c>
      <c r="F38" s="13" t="e">
        <f>'1 - Bilateral'!$G$48</f>
        <v>#DIV/0!</v>
      </c>
      <c r="G38" s="14">
        <f>'1 - Bilateral'!$G$7</f>
        <v>0</v>
      </c>
      <c r="H38" s="15">
        <f>'1 - Bilateral'!$E$7</f>
        <v>0</v>
      </c>
      <c r="I38" s="18">
        <f t="shared" si="0"/>
        <v>3</v>
      </c>
      <c r="J38" s="18">
        <f t="shared" si="1"/>
        <v>2</v>
      </c>
      <c r="K38" s="13" t="e">
        <f ca="1">IF(OFFSET('1 - Bilateral'!$E$21,I38,J38)=0,NA(),OFFSET('1 - Bilateral'!$E$21,I38,J38))</f>
        <v>#N/A</v>
      </c>
    </row>
    <row r="39" spans="2:17" x14ac:dyDescent="0.25">
      <c r="B39" s="16">
        <v>34</v>
      </c>
      <c r="C39" s="13" t="e">
        <f>'1 - Bilateral'!$G$46</f>
        <v>#DIV/0!</v>
      </c>
      <c r="D39" s="13">
        <f>'1 - Bilateral'!$E$6</f>
        <v>0</v>
      </c>
      <c r="E39" s="13" t="e">
        <f>'1 - Bilateral'!$G$47</f>
        <v>#DIV/0!</v>
      </c>
      <c r="F39" s="13" t="e">
        <f>'1 - Bilateral'!$G$48</f>
        <v>#DIV/0!</v>
      </c>
      <c r="G39" s="14">
        <f>'1 - Bilateral'!$G$7</f>
        <v>0</v>
      </c>
      <c r="H39" s="15">
        <f>'1 - Bilateral'!$E$7</f>
        <v>0</v>
      </c>
      <c r="I39" s="18">
        <f t="shared" si="0"/>
        <v>3</v>
      </c>
      <c r="J39" s="18">
        <f t="shared" si="1"/>
        <v>3</v>
      </c>
      <c r="K39" s="13" t="e">
        <f ca="1">IF(OFFSET('1 - Bilateral'!$E$21,I39,J39)=0,NA(),OFFSET('1 - Bilateral'!$E$21,I39,J39))</f>
        <v>#N/A</v>
      </c>
    </row>
    <row r="40" spans="2:17" x14ac:dyDescent="0.25">
      <c r="B40" s="16">
        <v>35</v>
      </c>
      <c r="C40" s="13" t="e">
        <f>'1 - Bilateral'!$G$46</f>
        <v>#DIV/0!</v>
      </c>
      <c r="D40" s="13">
        <f>'1 - Bilateral'!$E$6</f>
        <v>0</v>
      </c>
      <c r="E40" s="13" t="e">
        <f>'1 - Bilateral'!$G$47</f>
        <v>#DIV/0!</v>
      </c>
      <c r="F40" s="13" t="e">
        <f>'1 - Bilateral'!$G$48</f>
        <v>#DIV/0!</v>
      </c>
      <c r="G40" s="14">
        <f>'1 - Bilateral'!$G$7</f>
        <v>0</v>
      </c>
      <c r="H40" s="15">
        <f>'1 - Bilateral'!$E$7</f>
        <v>0</v>
      </c>
      <c r="I40" s="18">
        <f t="shared" si="0"/>
        <v>3</v>
      </c>
      <c r="J40" s="18">
        <f t="shared" si="1"/>
        <v>4</v>
      </c>
      <c r="K40" s="13" t="e">
        <f ca="1">IF(OFFSET('1 - Bilateral'!$E$21,I40,J40)=0,NA(),OFFSET('1 - Bilateral'!$E$21,I40,J40))</f>
        <v>#N/A</v>
      </c>
    </row>
    <row r="41" spans="2:17" x14ac:dyDescent="0.25">
      <c r="B41" s="16">
        <v>36</v>
      </c>
      <c r="C41" s="13" t="e">
        <f>'1 - Bilateral'!$G$46</f>
        <v>#DIV/0!</v>
      </c>
      <c r="D41" s="13">
        <f>'1 - Bilateral'!$E$6</f>
        <v>0</v>
      </c>
      <c r="E41" s="13" t="e">
        <f>'1 - Bilateral'!$G$47</f>
        <v>#DIV/0!</v>
      </c>
      <c r="F41" s="13" t="e">
        <f>'1 - Bilateral'!$G$48</f>
        <v>#DIV/0!</v>
      </c>
      <c r="G41" s="14">
        <f>'1 - Bilateral'!$G$7</f>
        <v>0</v>
      </c>
      <c r="H41" s="15">
        <f>'1 - Bilateral'!$E$7</f>
        <v>0</v>
      </c>
      <c r="I41" s="18">
        <f t="shared" si="0"/>
        <v>3</v>
      </c>
      <c r="J41" s="18">
        <f t="shared" si="1"/>
        <v>5</v>
      </c>
      <c r="K41" s="13" t="e">
        <f ca="1">IF(OFFSET('1 - Bilateral'!$E$21,I41,J41)=0,NA(),OFFSET('1 - Bilateral'!$E$21,I41,J41))</f>
        <v>#N/A</v>
      </c>
    </row>
    <row r="42" spans="2:17" x14ac:dyDescent="0.25">
      <c r="B42" s="16">
        <v>37</v>
      </c>
      <c r="C42" s="13" t="e">
        <f>'1 - Bilateral'!$G$46</f>
        <v>#DIV/0!</v>
      </c>
      <c r="D42" s="13">
        <f>'1 - Bilateral'!$E$6</f>
        <v>0</v>
      </c>
      <c r="E42" s="13" t="e">
        <f>'1 - Bilateral'!$G$47</f>
        <v>#DIV/0!</v>
      </c>
      <c r="F42" s="13" t="e">
        <f>'1 - Bilateral'!$G$48</f>
        <v>#DIV/0!</v>
      </c>
      <c r="G42" s="14">
        <f>'1 - Bilateral'!$G$7</f>
        <v>0</v>
      </c>
      <c r="H42" s="15">
        <f>'1 - Bilateral'!$E$7</f>
        <v>0</v>
      </c>
      <c r="I42" s="18">
        <f t="shared" si="0"/>
        <v>3</v>
      </c>
      <c r="J42" s="18">
        <f t="shared" si="1"/>
        <v>6</v>
      </c>
      <c r="K42" s="13" t="e">
        <f ca="1">IF(OFFSET('1 - Bilateral'!$E$21,I42,J42)=0,NA(),OFFSET('1 - Bilateral'!$E$21,I42,J42))</f>
        <v>#N/A</v>
      </c>
    </row>
    <row r="43" spans="2:17" x14ac:dyDescent="0.25">
      <c r="B43" s="16">
        <v>38</v>
      </c>
      <c r="C43" s="13" t="e">
        <f>'1 - Bilateral'!$G$46</f>
        <v>#DIV/0!</v>
      </c>
      <c r="D43" s="13">
        <f>'1 - Bilateral'!$E$6</f>
        <v>0</v>
      </c>
      <c r="E43" s="13" t="e">
        <f>'1 - Bilateral'!$G$47</f>
        <v>#DIV/0!</v>
      </c>
      <c r="F43" s="13" t="e">
        <f>'1 - Bilateral'!$G$48</f>
        <v>#DIV/0!</v>
      </c>
      <c r="G43" s="14">
        <f>'1 - Bilateral'!$G$7</f>
        <v>0</v>
      </c>
      <c r="H43" s="15">
        <f>'1 - Bilateral'!$E$7</f>
        <v>0</v>
      </c>
      <c r="I43" s="18">
        <f t="shared" si="0"/>
        <v>3</v>
      </c>
      <c r="J43" s="18">
        <f t="shared" si="1"/>
        <v>7</v>
      </c>
      <c r="K43" s="13" t="e">
        <f ca="1">IF(OFFSET('1 - Bilateral'!$E$21,I43,J43)=0,NA(),OFFSET('1 - Bilateral'!$E$21,I43,J43))</f>
        <v>#N/A</v>
      </c>
    </row>
    <row r="44" spans="2:17" x14ac:dyDescent="0.25">
      <c r="B44" s="16">
        <v>39</v>
      </c>
      <c r="C44" s="13" t="e">
        <f>'1 - Bilateral'!$G$46</f>
        <v>#DIV/0!</v>
      </c>
      <c r="D44" s="13">
        <f>'1 - Bilateral'!$E$6</f>
        <v>0</v>
      </c>
      <c r="E44" s="13" t="e">
        <f>'1 - Bilateral'!$G$47</f>
        <v>#DIV/0!</v>
      </c>
      <c r="F44" s="13" t="e">
        <f>'1 - Bilateral'!$G$48</f>
        <v>#DIV/0!</v>
      </c>
      <c r="G44" s="14">
        <f>'1 - Bilateral'!$G$7</f>
        <v>0</v>
      </c>
      <c r="H44" s="15">
        <f>'1 - Bilateral'!$E$7</f>
        <v>0</v>
      </c>
      <c r="I44" s="18">
        <f t="shared" si="0"/>
        <v>3</v>
      </c>
      <c r="J44" s="18">
        <f t="shared" si="1"/>
        <v>8</v>
      </c>
      <c r="K44" s="13" t="e">
        <f ca="1">IF(OFFSET('1 - Bilateral'!$E$21,I44,J44)=0,NA(),OFFSET('1 - Bilateral'!$E$21,I44,J44))</f>
        <v>#N/A</v>
      </c>
    </row>
    <row r="45" spans="2:17" x14ac:dyDescent="0.25">
      <c r="B45" s="16">
        <v>40</v>
      </c>
      <c r="C45" s="13" t="e">
        <f>'1 - Bilateral'!$G$46</f>
        <v>#DIV/0!</v>
      </c>
      <c r="D45" s="13">
        <f>'1 - Bilateral'!$E$6</f>
        <v>0</v>
      </c>
      <c r="E45" s="13" t="e">
        <f>'1 - Bilateral'!$G$47</f>
        <v>#DIV/0!</v>
      </c>
      <c r="F45" s="13" t="e">
        <f>'1 - Bilateral'!$G$48</f>
        <v>#DIV/0!</v>
      </c>
      <c r="G45" s="14">
        <f>'1 - Bilateral'!$G$7</f>
        <v>0</v>
      </c>
      <c r="H45" s="15">
        <f>'1 - Bilateral'!$E$7</f>
        <v>0</v>
      </c>
      <c r="I45" s="18">
        <f t="shared" si="0"/>
        <v>3</v>
      </c>
      <c r="J45" s="18">
        <f t="shared" si="1"/>
        <v>9</v>
      </c>
      <c r="K45" s="13" t="e">
        <f ca="1">IF(OFFSET('1 - Bilateral'!$E$21,I45,J45)=0,NA(),OFFSET('1 - Bilateral'!$E$21,I45,J45))</f>
        <v>#N/A</v>
      </c>
    </row>
    <row r="46" spans="2:17" x14ac:dyDescent="0.25">
      <c r="B46" s="16">
        <v>41</v>
      </c>
      <c r="C46" s="13" t="e">
        <f>'1 - Bilateral'!$G$46</f>
        <v>#DIV/0!</v>
      </c>
      <c r="D46" s="13">
        <f>'1 - Bilateral'!$E$6</f>
        <v>0</v>
      </c>
      <c r="E46" s="13" t="e">
        <f>'1 - Bilateral'!$G$47</f>
        <v>#DIV/0!</v>
      </c>
      <c r="F46" s="13" t="e">
        <f>'1 - Bilateral'!$G$48</f>
        <v>#DIV/0!</v>
      </c>
      <c r="G46" s="14">
        <f>'1 - Bilateral'!$G$7</f>
        <v>0</v>
      </c>
      <c r="H46" s="15">
        <f>'1 - Bilateral'!$E$7</f>
        <v>0</v>
      </c>
      <c r="I46" s="18">
        <f t="shared" si="0"/>
        <v>4</v>
      </c>
      <c r="J46" s="18">
        <f t="shared" si="1"/>
        <v>0</v>
      </c>
      <c r="K46" s="13" t="e">
        <f ca="1">IF(OFFSET('1 - Bilateral'!$E$21,I46,J46)=0,NA(),OFFSET('1 - Bilateral'!$E$21,I46,J46))</f>
        <v>#N/A</v>
      </c>
    </row>
    <row r="47" spans="2:17" x14ac:dyDescent="0.25">
      <c r="B47" s="16">
        <v>42</v>
      </c>
      <c r="C47" s="13" t="e">
        <f>'1 - Bilateral'!$G$46</f>
        <v>#DIV/0!</v>
      </c>
      <c r="D47" s="13">
        <f>'1 - Bilateral'!$E$6</f>
        <v>0</v>
      </c>
      <c r="E47" s="13" t="e">
        <f>'1 - Bilateral'!$G$47</f>
        <v>#DIV/0!</v>
      </c>
      <c r="F47" s="13" t="e">
        <f>'1 - Bilateral'!$G$48</f>
        <v>#DIV/0!</v>
      </c>
      <c r="G47" s="14">
        <f>'1 - Bilateral'!$G$7</f>
        <v>0</v>
      </c>
      <c r="H47" s="15">
        <f>'1 - Bilateral'!$E$7</f>
        <v>0</v>
      </c>
      <c r="I47" s="18">
        <f t="shared" si="0"/>
        <v>4</v>
      </c>
      <c r="J47" s="18">
        <f t="shared" si="1"/>
        <v>1</v>
      </c>
      <c r="K47" s="13" t="e">
        <f ca="1">IF(OFFSET('1 - Bilateral'!$E$21,I47,J47)=0,NA(),OFFSET('1 - Bilateral'!$E$21,I47,J47))</f>
        <v>#N/A</v>
      </c>
    </row>
    <row r="48" spans="2:17" x14ac:dyDescent="0.25">
      <c r="B48" s="16">
        <v>43</v>
      </c>
      <c r="C48" s="13" t="e">
        <f>'1 - Bilateral'!$G$46</f>
        <v>#DIV/0!</v>
      </c>
      <c r="D48" s="13">
        <f>'1 - Bilateral'!$E$6</f>
        <v>0</v>
      </c>
      <c r="E48" s="13" t="e">
        <f>'1 - Bilateral'!$G$47</f>
        <v>#DIV/0!</v>
      </c>
      <c r="F48" s="13" t="e">
        <f>'1 - Bilateral'!$G$48</f>
        <v>#DIV/0!</v>
      </c>
      <c r="G48" s="14">
        <f>'1 - Bilateral'!$G$7</f>
        <v>0</v>
      </c>
      <c r="H48" s="15">
        <f>'1 - Bilateral'!$E$7</f>
        <v>0</v>
      </c>
      <c r="I48" s="18">
        <f t="shared" si="0"/>
        <v>4</v>
      </c>
      <c r="J48" s="18">
        <f t="shared" si="1"/>
        <v>2</v>
      </c>
      <c r="K48" s="13" t="e">
        <f ca="1">IF(OFFSET('1 - Bilateral'!$E$21,I48,J48)=0,NA(),OFFSET('1 - Bilateral'!$E$21,I48,J48))</f>
        <v>#N/A</v>
      </c>
    </row>
    <row r="49" spans="2:11" x14ac:dyDescent="0.25">
      <c r="B49" s="16">
        <v>44</v>
      </c>
      <c r="C49" s="13" t="e">
        <f>'1 - Bilateral'!$G$46</f>
        <v>#DIV/0!</v>
      </c>
      <c r="D49" s="13">
        <f>'1 - Bilateral'!$E$6</f>
        <v>0</v>
      </c>
      <c r="E49" s="13" t="e">
        <f>'1 - Bilateral'!$G$47</f>
        <v>#DIV/0!</v>
      </c>
      <c r="F49" s="13" t="e">
        <f>'1 - Bilateral'!$G$48</f>
        <v>#DIV/0!</v>
      </c>
      <c r="G49" s="14">
        <f>'1 - Bilateral'!$G$7</f>
        <v>0</v>
      </c>
      <c r="H49" s="15">
        <f>'1 - Bilateral'!$E$7</f>
        <v>0</v>
      </c>
      <c r="I49" s="18">
        <f t="shared" si="0"/>
        <v>4</v>
      </c>
      <c r="J49" s="18">
        <f t="shared" si="1"/>
        <v>3</v>
      </c>
      <c r="K49" s="13" t="e">
        <f ca="1">IF(OFFSET('1 - Bilateral'!$E$21,I49,J49)=0,NA(),OFFSET('1 - Bilateral'!$E$21,I49,J49))</f>
        <v>#N/A</v>
      </c>
    </row>
    <row r="50" spans="2:11" x14ac:dyDescent="0.25">
      <c r="B50" s="16">
        <v>45</v>
      </c>
      <c r="C50" s="13" t="e">
        <f>'1 - Bilateral'!$G$46</f>
        <v>#DIV/0!</v>
      </c>
      <c r="D50" s="13">
        <f>'1 - Bilateral'!$E$6</f>
        <v>0</v>
      </c>
      <c r="E50" s="13" t="e">
        <f>'1 - Bilateral'!$G$47</f>
        <v>#DIV/0!</v>
      </c>
      <c r="F50" s="13" t="e">
        <f>'1 - Bilateral'!$G$48</f>
        <v>#DIV/0!</v>
      </c>
      <c r="G50" s="14">
        <f>'1 - Bilateral'!$G$7</f>
        <v>0</v>
      </c>
      <c r="H50" s="15">
        <f>'1 - Bilateral'!$E$7</f>
        <v>0</v>
      </c>
      <c r="I50" s="18">
        <f t="shared" si="0"/>
        <v>4</v>
      </c>
      <c r="J50" s="18">
        <f t="shared" si="1"/>
        <v>4</v>
      </c>
      <c r="K50" s="13" t="e">
        <f ca="1">IF(OFFSET('1 - Bilateral'!$E$21,I50,J50)=0,NA(),OFFSET('1 - Bilateral'!$E$21,I50,J50))</f>
        <v>#N/A</v>
      </c>
    </row>
    <row r="51" spans="2:11" x14ac:dyDescent="0.25">
      <c r="B51" s="16">
        <v>46</v>
      </c>
      <c r="C51" s="13" t="e">
        <f>'1 - Bilateral'!$G$46</f>
        <v>#DIV/0!</v>
      </c>
      <c r="D51" s="13">
        <f>'1 - Bilateral'!$E$6</f>
        <v>0</v>
      </c>
      <c r="E51" s="13" t="e">
        <f>'1 - Bilateral'!$G$47</f>
        <v>#DIV/0!</v>
      </c>
      <c r="F51" s="13" t="e">
        <f>'1 - Bilateral'!$G$48</f>
        <v>#DIV/0!</v>
      </c>
      <c r="G51" s="14">
        <f>'1 - Bilateral'!$G$7</f>
        <v>0</v>
      </c>
      <c r="H51" s="15">
        <f>'1 - Bilateral'!$E$7</f>
        <v>0</v>
      </c>
      <c r="I51" s="18">
        <f t="shared" si="0"/>
        <v>4</v>
      </c>
      <c r="J51" s="18">
        <f t="shared" si="1"/>
        <v>5</v>
      </c>
      <c r="K51" s="13" t="e">
        <f ca="1">IF(OFFSET('1 - Bilateral'!$E$21,I51,J51)=0,NA(),OFFSET('1 - Bilateral'!$E$21,I51,J51))</f>
        <v>#N/A</v>
      </c>
    </row>
    <row r="52" spans="2:11" x14ac:dyDescent="0.25">
      <c r="B52" s="16">
        <v>47</v>
      </c>
      <c r="C52" s="13" t="e">
        <f>'1 - Bilateral'!$G$46</f>
        <v>#DIV/0!</v>
      </c>
      <c r="D52" s="13">
        <f>'1 - Bilateral'!$E$6</f>
        <v>0</v>
      </c>
      <c r="E52" s="13" t="e">
        <f>'1 - Bilateral'!$G$47</f>
        <v>#DIV/0!</v>
      </c>
      <c r="F52" s="13" t="e">
        <f>'1 - Bilateral'!$G$48</f>
        <v>#DIV/0!</v>
      </c>
      <c r="G52" s="14">
        <f>'1 - Bilateral'!$G$7</f>
        <v>0</v>
      </c>
      <c r="H52" s="15">
        <f>'1 - Bilateral'!$E$7</f>
        <v>0</v>
      </c>
      <c r="I52" s="18">
        <f t="shared" si="0"/>
        <v>4</v>
      </c>
      <c r="J52" s="18">
        <f t="shared" si="1"/>
        <v>6</v>
      </c>
      <c r="K52" s="13" t="e">
        <f ca="1">IF(OFFSET('1 - Bilateral'!$E$21,I52,J52)=0,NA(),OFFSET('1 - Bilateral'!$E$21,I52,J52))</f>
        <v>#N/A</v>
      </c>
    </row>
    <row r="53" spans="2:11" x14ac:dyDescent="0.25">
      <c r="B53" s="16">
        <v>48</v>
      </c>
      <c r="C53" s="13" t="e">
        <f>'1 - Bilateral'!$G$46</f>
        <v>#DIV/0!</v>
      </c>
      <c r="D53" s="13">
        <f>'1 - Bilateral'!$E$6</f>
        <v>0</v>
      </c>
      <c r="E53" s="13" t="e">
        <f>'1 - Bilateral'!$G$47</f>
        <v>#DIV/0!</v>
      </c>
      <c r="F53" s="13" t="e">
        <f>'1 - Bilateral'!$G$48</f>
        <v>#DIV/0!</v>
      </c>
      <c r="G53" s="14">
        <f>'1 - Bilateral'!$G$7</f>
        <v>0</v>
      </c>
      <c r="H53" s="15">
        <f>'1 - Bilateral'!$E$7</f>
        <v>0</v>
      </c>
      <c r="I53" s="18">
        <f t="shared" si="0"/>
        <v>4</v>
      </c>
      <c r="J53" s="18">
        <f t="shared" si="1"/>
        <v>7</v>
      </c>
      <c r="K53" s="13" t="e">
        <f ca="1">IF(OFFSET('1 - Bilateral'!$E$21,I53,J53)=0,NA(),OFFSET('1 - Bilateral'!$E$21,I53,J53))</f>
        <v>#N/A</v>
      </c>
    </row>
    <row r="54" spans="2:11" x14ac:dyDescent="0.25">
      <c r="B54" s="16">
        <v>49</v>
      </c>
      <c r="C54" s="13" t="e">
        <f>'1 - Bilateral'!$G$46</f>
        <v>#DIV/0!</v>
      </c>
      <c r="D54" s="13">
        <f>'1 - Bilateral'!$E$6</f>
        <v>0</v>
      </c>
      <c r="E54" s="13" t="e">
        <f>'1 - Bilateral'!$G$47</f>
        <v>#DIV/0!</v>
      </c>
      <c r="F54" s="13" t="e">
        <f>'1 - Bilateral'!$G$48</f>
        <v>#DIV/0!</v>
      </c>
      <c r="G54" s="14">
        <f>'1 - Bilateral'!$G$7</f>
        <v>0</v>
      </c>
      <c r="H54" s="15">
        <f>'1 - Bilateral'!$E$7</f>
        <v>0</v>
      </c>
      <c r="I54" s="18">
        <f t="shared" si="0"/>
        <v>4</v>
      </c>
      <c r="J54" s="18">
        <f t="shared" si="1"/>
        <v>8</v>
      </c>
      <c r="K54" s="13" t="e">
        <f ca="1">IF(OFFSET('1 - Bilateral'!$E$21,I54,J54)=0,NA(),OFFSET('1 - Bilateral'!$E$21,I54,J54))</f>
        <v>#N/A</v>
      </c>
    </row>
    <row r="55" spans="2:11" x14ac:dyDescent="0.25">
      <c r="B55" s="16">
        <v>50</v>
      </c>
      <c r="C55" s="13" t="e">
        <f>'1 - Bilateral'!$G$46</f>
        <v>#DIV/0!</v>
      </c>
      <c r="D55" s="13">
        <f>'1 - Bilateral'!$E$6</f>
        <v>0</v>
      </c>
      <c r="E55" s="13" t="e">
        <f>'1 - Bilateral'!$G$47</f>
        <v>#DIV/0!</v>
      </c>
      <c r="F55" s="13" t="e">
        <f>'1 - Bilateral'!$G$48</f>
        <v>#DIV/0!</v>
      </c>
      <c r="G55" s="14">
        <f>'1 - Bilateral'!$G$7</f>
        <v>0</v>
      </c>
      <c r="H55" s="15">
        <f>'1 - Bilateral'!$E$7</f>
        <v>0</v>
      </c>
      <c r="I55" s="18">
        <f t="shared" si="0"/>
        <v>4</v>
      </c>
      <c r="J55" s="18">
        <f t="shared" si="1"/>
        <v>9</v>
      </c>
      <c r="K55" s="13" t="e">
        <f ca="1">IF(OFFSET('1 - Bilateral'!$E$21,I55,J55)=0,NA(),OFFSET('1 - Bilateral'!$E$21,I55,J55))</f>
        <v>#N/A</v>
      </c>
    </row>
    <row r="143" spans="14:15" x14ac:dyDescent="0.25">
      <c r="N143" s="34"/>
      <c r="O143" s="38"/>
    </row>
  </sheetData>
  <mergeCells count="5">
    <mergeCell ref="S5:T5"/>
    <mergeCell ref="S9:T9"/>
    <mergeCell ref="S13:T13"/>
    <mergeCell ref="S17:T17"/>
    <mergeCell ref="S21:T2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W143"/>
  <sheetViews>
    <sheetView workbookViewId="0">
      <selection activeCell="O36" sqref="O36"/>
    </sheetView>
  </sheetViews>
  <sheetFormatPr defaultRowHeight="15" x14ac:dyDescent="0.25"/>
  <cols>
    <col min="1" max="1" width="3.140625" customWidth="1"/>
    <col min="17" max="17" width="9.5703125" bestFit="1" customWidth="1"/>
  </cols>
  <sheetData>
    <row r="1" spans="1:23" ht="19.5" x14ac:dyDescent="0.35">
      <c r="A1" s="33" t="s">
        <v>19</v>
      </c>
    </row>
    <row r="5" spans="1:23" ht="30" x14ac:dyDescent="0.25">
      <c r="B5" s="17"/>
      <c r="C5" s="30" t="s">
        <v>12</v>
      </c>
      <c r="D5" s="30" t="s">
        <v>5</v>
      </c>
      <c r="E5" s="30" t="s">
        <v>14</v>
      </c>
      <c r="F5" s="30" t="s">
        <v>13</v>
      </c>
      <c r="G5" s="30" t="s">
        <v>15</v>
      </c>
      <c r="H5" s="30" t="s">
        <v>16</v>
      </c>
      <c r="I5" s="30" t="s">
        <v>18</v>
      </c>
      <c r="J5" s="30" t="s">
        <v>17</v>
      </c>
      <c r="K5" s="30" t="s">
        <v>20</v>
      </c>
      <c r="N5" s="17"/>
      <c r="O5" s="30" t="s">
        <v>23</v>
      </c>
      <c r="P5" s="30" t="s">
        <v>24</v>
      </c>
      <c r="Q5" s="30" t="s">
        <v>27</v>
      </c>
      <c r="S5" s="85" t="s">
        <v>15</v>
      </c>
      <c r="T5" s="86"/>
    </row>
    <row r="6" spans="1:23" x14ac:dyDescent="0.25">
      <c r="B6" s="16">
        <v>1</v>
      </c>
      <c r="C6" s="13">
        <f>'251 Unilateral'!$G$42</f>
        <v>1.9602631578947391E-5</v>
      </c>
      <c r="D6" s="13">
        <f>'251 Unilateral'!$E$6</f>
        <v>0</v>
      </c>
      <c r="E6" s="13">
        <f>IF('251 Unilateral'!$G$43&lt;&gt;"",'251 Unilateral'!$G$43,NA())</f>
        <v>6.9459926642310031E-5</v>
      </c>
      <c r="F6" s="13">
        <f>IF('251 Unilateral'!$G$44&lt;&gt;"",'251 Unilateral'!$G$44,NA())</f>
        <v>-3.0254663484415248E-5</v>
      </c>
      <c r="G6" s="14">
        <f>IF('251 Unilateral'!$G$7&lt;&gt;"",'251 Unilateral'!$G$7,NA())</f>
        <v>1E-3</v>
      </c>
      <c r="H6" s="14">
        <f>IF('251 Unilateral'!$E$7&lt;&gt;"",'251 Unilateral'!$E$7,NA())</f>
        <v>0</v>
      </c>
      <c r="I6" s="18">
        <f>INT((B6-1)/10)</f>
        <v>0</v>
      </c>
      <c r="J6" s="18">
        <f>(B6-I6*10)-1</f>
        <v>0</v>
      </c>
      <c r="K6" s="13">
        <f ca="1">IF(OFFSET('251 Unilateral'!$E$21,I6,J6)=0,NA(),OFFSET('251 Unilateral'!$E$21,I6,J6))</f>
        <v>1.2500000000000001E-5</v>
      </c>
      <c r="N6" s="16">
        <v>1</v>
      </c>
      <c r="O6" s="13">
        <f t="array" aca="1" ref="O6" ca="1">IF(ISERROR($H$6),MIN(D6,MIN(IF(ISNUMBER(K6:K55),K6:K55))),MIN($H$6,MIN(IF(ISNUMBER(K6:K55),K6:K55))))</f>
        <v>0</v>
      </c>
      <c r="P6" s="18">
        <f ca="1">COUNTIF($K$6:$K$55,"&gt;=" &amp; O6)-COUNTIF($K$6:$K$55,"&gt;=" &amp; O7)</f>
        <v>43</v>
      </c>
      <c r="Q6" s="35">
        <f ca="1">NORMDIST(O6,$C$6,'251 Unilateral'!$G$41,FALSE)/$C$6</f>
        <v>610767761.90719163</v>
      </c>
      <c r="S6" s="18">
        <v>0</v>
      </c>
      <c r="T6" s="18">
        <f ca="1">IF(G6&lt;&gt;"",INT((G6-O6)/((O36-O6)/30))+1)</f>
        <v>31</v>
      </c>
    </row>
    <row r="7" spans="1:23" x14ac:dyDescent="0.25">
      <c r="B7" s="16">
        <v>2</v>
      </c>
      <c r="C7" s="13">
        <f>'251 Unilateral'!$G$42</f>
        <v>1.9602631578947391E-5</v>
      </c>
      <c r="D7" s="13">
        <f>'251 Unilateral'!$E$6</f>
        <v>0</v>
      </c>
      <c r="E7" s="13">
        <f>IF('251 Unilateral'!$G$43&lt;&gt;"",'251 Unilateral'!$G$43,NA())</f>
        <v>6.9459926642310031E-5</v>
      </c>
      <c r="F7" s="13">
        <f>IF('251 Unilateral'!$G$44&lt;&gt;"",'251 Unilateral'!$G$44,NA())</f>
        <v>-3.0254663484415248E-5</v>
      </c>
      <c r="G7" s="14">
        <f>IF('251 Unilateral'!$G$7&lt;&gt;"",'251 Unilateral'!$G$7,NA())</f>
        <v>1E-3</v>
      </c>
      <c r="H7" s="14">
        <f>IF('251 Unilateral'!$E$7&lt;&gt;"",'251 Unilateral'!$E$7,NA())</f>
        <v>0</v>
      </c>
      <c r="I7" s="18">
        <f t="shared" ref="I7:I55" si="0">INT((B7-1)/10)</f>
        <v>0</v>
      </c>
      <c r="J7" s="18">
        <f t="shared" ref="J7:J55" si="1">(B7-I7*10)-1</f>
        <v>1</v>
      </c>
      <c r="K7" s="13">
        <f ca="1">IF(OFFSET('251 Unilateral'!$E$21,I7,J7)=0,NA(),OFFSET('251 Unilateral'!$E$21,I7,J7))</f>
        <v>1.08E-5</v>
      </c>
      <c r="N7" s="16">
        <v>2</v>
      </c>
      <c r="O7" s="13">
        <f t="shared" ref="O7:O34" ca="1" si="2">O8-($O$36-$O$6)/30</f>
        <v>3.3333333333332955E-5</v>
      </c>
      <c r="P7" s="18">
        <f t="shared" ref="P7:P36" ca="1" si="3">COUNTIF($K$6:$K$55,"&gt;=" &amp; O7)-COUNTIF($K$6:$K$55,"&gt;=" &amp; O8)</f>
        <v>2</v>
      </c>
      <c r="Q7" s="35">
        <f ca="1">NORMDIST(O7,$C$6,'251 Unilateral'!$G$41,FALSE)/$C$6</f>
        <v>870486553.35832834</v>
      </c>
      <c r="S7" s="18">
        <v>1</v>
      </c>
      <c r="T7" s="18">
        <f ca="1">T6</f>
        <v>31</v>
      </c>
    </row>
    <row r="8" spans="1:23" x14ac:dyDescent="0.25">
      <c r="B8" s="16">
        <v>3</v>
      </c>
      <c r="C8" s="13">
        <f>'251 Unilateral'!$G$42</f>
        <v>1.9602631578947391E-5</v>
      </c>
      <c r="D8" s="13">
        <f>'251 Unilateral'!$E$6</f>
        <v>0</v>
      </c>
      <c r="E8" s="13">
        <f>IF('251 Unilateral'!$G$43&lt;&gt;"",'251 Unilateral'!$G$43,NA())</f>
        <v>6.9459926642310031E-5</v>
      </c>
      <c r="F8" s="13">
        <f>IF('251 Unilateral'!$G$44&lt;&gt;"",'251 Unilateral'!$G$44,NA())</f>
        <v>-3.0254663484415248E-5</v>
      </c>
      <c r="G8" s="14">
        <f>IF('251 Unilateral'!$G$7&lt;&gt;"",'251 Unilateral'!$G$7,NA())</f>
        <v>1E-3</v>
      </c>
      <c r="H8" s="14">
        <f>IF('251 Unilateral'!$E$7&lt;&gt;"",'251 Unilateral'!$E$7,NA())</f>
        <v>0</v>
      </c>
      <c r="I8" s="18">
        <f t="shared" si="0"/>
        <v>0</v>
      </c>
      <c r="J8" s="18">
        <f t="shared" si="1"/>
        <v>2</v>
      </c>
      <c r="K8" s="13" t="e">
        <f ca="1">IF(OFFSET('251 Unilateral'!$E$21,I8,J8)=0,NA(),OFFSET('251 Unilateral'!$E$21,I8,J8))</f>
        <v>#N/A</v>
      </c>
      <c r="N8" s="16">
        <v>3</v>
      </c>
      <c r="O8" s="13">
        <f t="shared" ca="1" si="2"/>
        <v>6.666666666666629E-5</v>
      </c>
      <c r="P8" s="18">
        <f t="shared" ca="1" si="3"/>
        <v>0</v>
      </c>
      <c r="Q8" s="35">
        <f ca="1">NORMDIST(O8,$C$6,'251 Unilateral'!$G$41,FALSE)/$C$6</f>
        <v>22208096.254455388</v>
      </c>
      <c r="W8" s="37"/>
    </row>
    <row r="9" spans="1:23" x14ac:dyDescent="0.25">
      <c r="B9" s="16">
        <v>4</v>
      </c>
      <c r="C9" s="13">
        <f>'251 Unilateral'!$G$42</f>
        <v>1.9602631578947391E-5</v>
      </c>
      <c r="D9" s="13">
        <f>'251 Unilateral'!$E$6</f>
        <v>0</v>
      </c>
      <c r="E9" s="13">
        <f>IF('251 Unilateral'!$G$43&lt;&gt;"",'251 Unilateral'!$G$43,NA())</f>
        <v>6.9459926642310031E-5</v>
      </c>
      <c r="F9" s="13">
        <f>IF('251 Unilateral'!$G$44&lt;&gt;"",'251 Unilateral'!$G$44,NA())</f>
        <v>-3.0254663484415248E-5</v>
      </c>
      <c r="G9" s="14">
        <f>IF('251 Unilateral'!$G$7&lt;&gt;"",'251 Unilateral'!$G$7,NA())</f>
        <v>1E-3</v>
      </c>
      <c r="H9" s="14">
        <f>IF('251 Unilateral'!$E$7&lt;&gt;"",'251 Unilateral'!$E$7,NA())</f>
        <v>0</v>
      </c>
      <c r="I9" s="18">
        <f t="shared" si="0"/>
        <v>0</v>
      </c>
      <c r="J9" s="18">
        <f t="shared" si="1"/>
        <v>3</v>
      </c>
      <c r="K9" s="13">
        <f ca="1">IF(OFFSET('251 Unilateral'!$E$21,I9,J9)=0,NA(),OFFSET('251 Unilateral'!$E$21,I9,J9))</f>
        <v>1.1199999999999999E-5</v>
      </c>
      <c r="N9" s="16">
        <v>4</v>
      </c>
      <c r="O9" s="13">
        <f t="shared" ca="1" si="2"/>
        <v>9.9999999999999625E-5</v>
      </c>
      <c r="P9" s="18">
        <f t="shared" ca="1" si="3"/>
        <v>0</v>
      </c>
      <c r="Q9" s="35">
        <f ca="1">NORMDIST(O9,$C$6,'251 Unilateral'!$G$41,FALSE)/$C$6</f>
        <v>10142.006824520198</v>
      </c>
      <c r="S9" s="85" t="s">
        <v>16</v>
      </c>
      <c r="T9" s="86"/>
    </row>
    <row r="10" spans="1:23" x14ac:dyDescent="0.25">
      <c r="B10" s="16">
        <v>5</v>
      </c>
      <c r="C10" s="13">
        <f>'251 Unilateral'!$G$42</f>
        <v>1.9602631578947391E-5</v>
      </c>
      <c r="D10" s="13">
        <f>'251 Unilateral'!$E$6</f>
        <v>0</v>
      </c>
      <c r="E10" s="13">
        <f>IF('251 Unilateral'!$G$43&lt;&gt;"",'251 Unilateral'!$G$43,NA())</f>
        <v>6.9459926642310031E-5</v>
      </c>
      <c r="F10" s="13">
        <f>IF('251 Unilateral'!$G$44&lt;&gt;"",'251 Unilateral'!$G$44,NA())</f>
        <v>-3.0254663484415248E-5</v>
      </c>
      <c r="G10" s="14">
        <f>IF('251 Unilateral'!$G$7&lt;&gt;"",'251 Unilateral'!$G$7,NA())</f>
        <v>1E-3</v>
      </c>
      <c r="H10" s="14">
        <f>IF('251 Unilateral'!$E$7&lt;&gt;"",'251 Unilateral'!$E$7,NA())</f>
        <v>0</v>
      </c>
      <c r="I10" s="18">
        <f t="shared" si="0"/>
        <v>0</v>
      </c>
      <c r="J10" s="18">
        <f t="shared" si="1"/>
        <v>4</v>
      </c>
      <c r="K10" s="13">
        <f ca="1">IF(OFFSET('251 Unilateral'!$E$21,I10,J10)=0,NA(),OFFSET('251 Unilateral'!$E$21,I10,J10))</f>
        <v>4.4299999999999999E-5</v>
      </c>
      <c r="N10" s="16">
        <v>5</v>
      </c>
      <c r="O10" s="13">
        <f t="shared" ca="1" si="2"/>
        <v>1.3333333333333296E-4</v>
      </c>
      <c r="P10" s="18">
        <f t="shared" ca="1" si="3"/>
        <v>0</v>
      </c>
      <c r="Q10" s="35">
        <f ca="1">NORMDIST(O10,$C$6,'251 Unilateral'!$G$41,FALSE)/$C$6</f>
        <v>8.2908635737016484E-2</v>
      </c>
      <c r="S10" s="18">
        <v>0</v>
      </c>
      <c r="T10" s="18">
        <f ca="1">IF(H6&lt;&gt;"",INT((H6-O6)/((O36-O6)/30))+1)</f>
        <v>1</v>
      </c>
    </row>
    <row r="11" spans="1:23" x14ac:dyDescent="0.25">
      <c r="B11" s="16">
        <v>6</v>
      </c>
      <c r="C11" s="13">
        <f>'251 Unilateral'!$G$42</f>
        <v>1.9602631578947391E-5</v>
      </c>
      <c r="D11" s="13">
        <f>'251 Unilateral'!$E$6</f>
        <v>0</v>
      </c>
      <c r="E11" s="13">
        <f>IF('251 Unilateral'!$G$43&lt;&gt;"",'251 Unilateral'!$G$43,NA())</f>
        <v>6.9459926642310031E-5</v>
      </c>
      <c r="F11" s="13">
        <f>IF('251 Unilateral'!$G$44&lt;&gt;"",'251 Unilateral'!$G$44,NA())</f>
        <v>-3.0254663484415248E-5</v>
      </c>
      <c r="G11" s="14">
        <f>IF('251 Unilateral'!$G$7&lt;&gt;"",'251 Unilateral'!$G$7,NA())</f>
        <v>1E-3</v>
      </c>
      <c r="H11" s="14">
        <f>IF('251 Unilateral'!$E$7&lt;&gt;"",'251 Unilateral'!$E$7,NA())</f>
        <v>0</v>
      </c>
      <c r="I11" s="18">
        <f t="shared" si="0"/>
        <v>0</v>
      </c>
      <c r="J11" s="18">
        <f t="shared" si="1"/>
        <v>5</v>
      </c>
      <c r="K11" s="13">
        <f ca="1">IF(OFFSET('251 Unilateral'!$E$21,I11,J11)=0,NA(),OFFSET('251 Unilateral'!$E$21,I11,J11))</f>
        <v>3.3399999999999999E-5</v>
      </c>
      <c r="N11" s="16">
        <v>6</v>
      </c>
      <c r="O11" s="13">
        <f t="shared" ca="1" si="2"/>
        <v>1.6666666666666631E-4</v>
      </c>
      <c r="P11" s="18">
        <f t="shared" ca="1" si="3"/>
        <v>0</v>
      </c>
      <c r="Q11" s="35">
        <f ca="1">NORMDIST(O11,$C$6,'251 Unilateral'!$G$41,FALSE)/$C$6</f>
        <v>1.2132182717338984E-8</v>
      </c>
      <c r="S11" s="18">
        <v>1</v>
      </c>
      <c r="T11" s="18">
        <f ca="1">T10</f>
        <v>1</v>
      </c>
    </row>
    <row r="12" spans="1:23" x14ac:dyDescent="0.25">
      <c r="B12" s="16">
        <v>7</v>
      </c>
      <c r="C12" s="13">
        <f>'251 Unilateral'!$G$42</f>
        <v>1.9602631578947391E-5</v>
      </c>
      <c r="D12" s="13">
        <f>'251 Unilateral'!$E$6</f>
        <v>0</v>
      </c>
      <c r="E12" s="13">
        <f>IF('251 Unilateral'!$G$43&lt;&gt;"",'251 Unilateral'!$G$43,NA())</f>
        <v>6.9459926642310031E-5</v>
      </c>
      <c r="F12" s="13">
        <f>IF('251 Unilateral'!$G$44&lt;&gt;"",'251 Unilateral'!$G$44,NA())</f>
        <v>-3.0254663484415248E-5</v>
      </c>
      <c r="G12" s="14">
        <f>IF('251 Unilateral'!$G$7&lt;&gt;"",'251 Unilateral'!$G$7,NA())</f>
        <v>1E-3</v>
      </c>
      <c r="H12" s="14">
        <f>IF('251 Unilateral'!$E$7&lt;&gt;"",'251 Unilateral'!$E$7,NA())</f>
        <v>0</v>
      </c>
      <c r="I12" s="18">
        <f t="shared" si="0"/>
        <v>0</v>
      </c>
      <c r="J12" s="18">
        <f t="shared" si="1"/>
        <v>6</v>
      </c>
      <c r="K12" s="13">
        <f ca="1">IF(OFFSET('251 Unilateral'!$E$21,I12,J12)=0,NA(),OFFSET('251 Unilateral'!$E$21,I12,J12))</f>
        <v>1.42E-5</v>
      </c>
      <c r="N12" s="16">
        <v>7</v>
      </c>
      <c r="O12" s="13">
        <f t="shared" ca="1" si="2"/>
        <v>1.9999999999999966E-4</v>
      </c>
      <c r="P12" s="18">
        <f t="shared" ca="1" si="3"/>
        <v>0</v>
      </c>
      <c r="Q12" s="35">
        <f ca="1">NORMDIST(O12,$C$6,'251 Unilateral'!$G$41,FALSE)/$C$6</f>
        <v>3.1779087223831926E-17</v>
      </c>
    </row>
    <row r="13" spans="1:23" x14ac:dyDescent="0.25">
      <c r="B13" s="16">
        <v>8</v>
      </c>
      <c r="C13" s="13">
        <f>'251 Unilateral'!$G$42</f>
        <v>1.9602631578947391E-5</v>
      </c>
      <c r="D13" s="13">
        <f>'251 Unilateral'!$E$6</f>
        <v>0</v>
      </c>
      <c r="E13" s="13">
        <f>IF('251 Unilateral'!$G$43&lt;&gt;"",'251 Unilateral'!$G$43,NA())</f>
        <v>6.9459926642310031E-5</v>
      </c>
      <c r="F13" s="13">
        <f>IF('251 Unilateral'!$G$44&lt;&gt;"",'251 Unilateral'!$G$44,NA())</f>
        <v>-3.0254663484415248E-5</v>
      </c>
      <c r="G13" s="14">
        <f>IF('251 Unilateral'!$G$7&lt;&gt;"",'251 Unilateral'!$G$7,NA())</f>
        <v>1E-3</v>
      </c>
      <c r="H13" s="14">
        <f>IF('251 Unilateral'!$E$7&lt;&gt;"",'251 Unilateral'!$E$7,NA())</f>
        <v>0</v>
      </c>
      <c r="I13" s="18">
        <f t="shared" si="0"/>
        <v>0</v>
      </c>
      <c r="J13" s="18">
        <f t="shared" si="1"/>
        <v>7</v>
      </c>
      <c r="K13" s="13">
        <f ca="1">IF(OFFSET('251 Unilateral'!$E$21,I13,J13)=0,NA(),OFFSET('251 Unilateral'!$E$21,I13,J13))</f>
        <v>1.15E-5</v>
      </c>
      <c r="N13" s="16">
        <v>8</v>
      </c>
      <c r="O13" s="13">
        <f t="shared" ca="1" si="2"/>
        <v>2.3333333333333301E-4</v>
      </c>
      <c r="P13" s="18">
        <f t="shared" ca="1" si="3"/>
        <v>0</v>
      </c>
      <c r="Q13" s="35">
        <f ca="1">NORMDIST(O13,$C$6,'251 Unilateral'!$G$41,FALSE)/$C$6</f>
        <v>1.4900718104574278E-27</v>
      </c>
      <c r="S13" s="85" t="s">
        <v>14</v>
      </c>
      <c r="T13" s="86"/>
    </row>
    <row r="14" spans="1:23" x14ac:dyDescent="0.25">
      <c r="B14" s="16">
        <v>9</v>
      </c>
      <c r="C14" s="13">
        <f>'251 Unilateral'!$G$42</f>
        <v>1.9602631578947391E-5</v>
      </c>
      <c r="D14" s="13">
        <f>'251 Unilateral'!$E$6</f>
        <v>0</v>
      </c>
      <c r="E14" s="13">
        <f>IF('251 Unilateral'!$G$43&lt;&gt;"",'251 Unilateral'!$G$43,NA())</f>
        <v>6.9459926642310031E-5</v>
      </c>
      <c r="F14" s="13">
        <f>IF('251 Unilateral'!$G$44&lt;&gt;"",'251 Unilateral'!$G$44,NA())</f>
        <v>-3.0254663484415248E-5</v>
      </c>
      <c r="G14" s="14">
        <f>IF('251 Unilateral'!$G$7&lt;&gt;"",'251 Unilateral'!$G$7,NA())</f>
        <v>1E-3</v>
      </c>
      <c r="H14" s="14">
        <f>IF('251 Unilateral'!$E$7&lt;&gt;"",'251 Unilateral'!$E$7,NA())</f>
        <v>0</v>
      </c>
      <c r="I14" s="18">
        <f t="shared" si="0"/>
        <v>0</v>
      </c>
      <c r="J14" s="18">
        <f t="shared" si="1"/>
        <v>8</v>
      </c>
      <c r="K14" s="13">
        <f ca="1">IF(OFFSET('251 Unilateral'!$E$21,I14,J14)=0,NA(),OFFSET('251 Unilateral'!$E$21,I14,J14))</f>
        <v>1.8899999999999999E-5</v>
      </c>
      <c r="N14" s="16">
        <v>9</v>
      </c>
      <c r="O14" s="13">
        <f t="shared" ca="1" si="2"/>
        <v>2.6666666666666635E-4</v>
      </c>
      <c r="P14" s="18">
        <f t="shared" ca="1" si="3"/>
        <v>0</v>
      </c>
      <c r="Q14" s="35">
        <f ca="1">NORMDIST(O14,$C$6,'251 Unilateral'!$G$41,FALSE)/$C$6</f>
        <v>1.2506514227089304E-39</v>
      </c>
      <c r="S14" s="18">
        <v>0</v>
      </c>
      <c r="T14" s="18">
        <f ca="1">IF(E6&lt;&gt;"",INT((E6-O6)/((O36-O6)/30))+1)</f>
        <v>3</v>
      </c>
    </row>
    <row r="15" spans="1:23" x14ac:dyDescent="0.25">
      <c r="B15" s="16">
        <v>10</v>
      </c>
      <c r="C15" s="13">
        <f>'251 Unilateral'!$G$42</f>
        <v>1.9602631578947391E-5</v>
      </c>
      <c r="D15" s="13">
        <f>'251 Unilateral'!$E$6</f>
        <v>0</v>
      </c>
      <c r="E15" s="13">
        <f>IF('251 Unilateral'!$G$43&lt;&gt;"",'251 Unilateral'!$G$43,NA())</f>
        <v>6.9459926642310031E-5</v>
      </c>
      <c r="F15" s="13">
        <f>IF('251 Unilateral'!$G$44&lt;&gt;"",'251 Unilateral'!$G$44,NA())</f>
        <v>-3.0254663484415248E-5</v>
      </c>
      <c r="G15" s="14">
        <f>IF('251 Unilateral'!$G$7&lt;&gt;"",'251 Unilateral'!$G$7,NA())</f>
        <v>1E-3</v>
      </c>
      <c r="H15" s="14">
        <f>IF('251 Unilateral'!$E$7&lt;&gt;"",'251 Unilateral'!$E$7,NA())</f>
        <v>0</v>
      </c>
      <c r="I15" s="18">
        <f t="shared" si="0"/>
        <v>0</v>
      </c>
      <c r="J15" s="18">
        <f t="shared" si="1"/>
        <v>9</v>
      </c>
      <c r="K15" s="13">
        <f ca="1">IF(OFFSET('251 Unilateral'!$E$21,I15,J15)=0,NA(),OFFSET('251 Unilateral'!$E$21,I15,J15))</f>
        <v>1.38E-5</v>
      </c>
      <c r="N15" s="16">
        <v>10</v>
      </c>
      <c r="O15" s="13">
        <f t="shared" ca="1" si="2"/>
        <v>2.999999999999997E-4</v>
      </c>
      <c r="P15" s="18">
        <f t="shared" ca="1" si="3"/>
        <v>0</v>
      </c>
      <c r="Q15" s="35">
        <f ca="1">NORMDIST(O15,$C$6,'251 Unilateral'!$G$41,FALSE)/$C$6</f>
        <v>1.8790081653250161E-53</v>
      </c>
      <c r="S15" s="18">
        <v>1</v>
      </c>
      <c r="T15" s="18">
        <f ca="1">T14</f>
        <v>3</v>
      </c>
    </row>
    <row r="16" spans="1:23" x14ac:dyDescent="0.25">
      <c r="B16" s="16">
        <v>11</v>
      </c>
      <c r="C16" s="13">
        <f>'251 Unilateral'!$G$42</f>
        <v>1.9602631578947391E-5</v>
      </c>
      <c r="D16" s="13">
        <f>'251 Unilateral'!$E$6</f>
        <v>0</v>
      </c>
      <c r="E16" s="13">
        <f>IF('251 Unilateral'!$G$43&lt;&gt;"",'251 Unilateral'!$G$43,NA())</f>
        <v>6.9459926642310031E-5</v>
      </c>
      <c r="F16" s="13">
        <f>IF('251 Unilateral'!$G$44&lt;&gt;"",'251 Unilateral'!$G$44,NA())</f>
        <v>-3.0254663484415248E-5</v>
      </c>
      <c r="G16" s="14">
        <f>IF('251 Unilateral'!$G$7&lt;&gt;"",'251 Unilateral'!$G$7,NA())</f>
        <v>1E-3</v>
      </c>
      <c r="H16" s="14">
        <f>IF('251 Unilateral'!$E$7&lt;&gt;"",'251 Unilateral'!$E$7,NA())</f>
        <v>0</v>
      </c>
      <c r="I16" s="18">
        <f t="shared" si="0"/>
        <v>1</v>
      </c>
      <c r="J16" s="18">
        <f t="shared" si="1"/>
        <v>0</v>
      </c>
      <c r="K16" s="13">
        <f ca="1">IF(OFFSET('251 Unilateral'!$E$21,I16,J16)=0,NA(),OFFSET('251 Unilateral'!$E$21,I16,J16))</f>
        <v>8.1000000000000004E-6</v>
      </c>
      <c r="N16" s="16">
        <v>11</v>
      </c>
      <c r="O16" s="13">
        <f t="shared" ca="1" si="2"/>
        <v>3.3333333333333305E-4</v>
      </c>
      <c r="P16" s="18">
        <f t="shared" ca="1" si="3"/>
        <v>0</v>
      </c>
      <c r="Q16" s="35">
        <f ca="1">NORMDIST(O16,$C$6,'251 Unilateral'!$G$41,FALSE)/$C$6</f>
        <v>5.0534079157967527E-69</v>
      </c>
    </row>
    <row r="17" spans="2:20" x14ac:dyDescent="0.25">
      <c r="B17" s="16">
        <v>12</v>
      </c>
      <c r="C17" s="13">
        <f>'251 Unilateral'!$G$42</f>
        <v>1.9602631578947391E-5</v>
      </c>
      <c r="D17" s="13">
        <f>'251 Unilateral'!$E$6</f>
        <v>0</v>
      </c>
      <c r="E17" s="13">
        <f>IF('251 Unilateral'!$G$43&lt;&gt;"",'251 Unilateral'!$G$43,NA())</f>
        <v>6.9459926642310031E-5</v>
      </c>
      <c r="F17" s="13">
        <f>IF('251 Unilateral'!$G$44&lt;&gt;"",'251 Unilateral'!$G$44,NA())</f>
        <v>-3.0254663484415248E-5</v>
      </c>
      <c r="G17" s="14">
        <f>IF('251 Unilateral'!$G$7&lt;&gt;"",'251 Unilateral'!$G$7,NA())</f>
        <v>1E-3</v>
      </c>
      <c r="H17" s="14">
        <f>IF('251 Unilateral'!$E$7&lt;&gt;"",'251 Unilateral'!$E$7,NA())</f>
        <v>0</v>
      </c>
      <c r="I17" s="18">
        <f t="shared" si="0"/>
        <v>1</v>
      </c>
      <c r="J17" s="18">
        <f t="shared" si="1"/>
        <v>1</v>
      </c>
      <c r="K17" s="13">
        <f ca="1">IF(OFFSET('251 Unilateral'!$E$21,I17,J17)=0,NA(),OFFSET('251 Unilateral'!$E$21,I17,J17))</f>
        <v>8.4999999999999999E-6</v>
      </c>
      <c r="N17" s="16">
        <v>12</v>
      </c>
      <c r="O17" s="13">
        <f t="shared" ca="1" si="2"/>
        <v>3.666666666666664E-4</v>
      </c>
      <c r="P17" s="18">
        <f t="shared" ca="1" si="3"/>
        <v>0</v>
      </c>
      <c r="Q17" s="35">
        <f ca="1">NORMDIST(O17,$C$6,'251 Unilateral'!$G$41,FALSE)/$C$6</f>
        <v>2.4327828655741183E-86</v>
      </c>
      <c r="S17" s="85" t="s">
        <v>13</v>
      </c>
      <c r="T17" s="86"/>
    </row>
    <row r="18" spans="2:20" x14ac:dyDescent="0.25">
      <c r="B18" s="16">
        <v>13</v>
      </c>
      <c r="C18" s="13">
        <f>'251 Unilateral'!$G$42</f>
        <v>1.9602631578947391E-5</v>
      </c>
      <c r="D18" s="13">
        <f>'251 Unilateral'!$E$6</f>
        <v>0</v>
      </c>
      <c r="E18" s="13">
        <f>IF('251 Unilateral'!$G$43&lt;&gt;"",'251 Unilateral'!$G$43,NA())</f>
        <v>6.9459926642310031E-5</v>
      </c>
      <c r="F18" s="13">
        <f>IF('251 Unilateral'!$G$44&lt;&gt;"",'251 Unilateral'!$G$44,NA())</f>
        <v>-3.0254663484415248E-5</v>
      </c>
      <c r="G18" s="14">
        <f>IF('251 Unilateral'!$G$7&lt;&gt;"",'251 Unilateral'!$G$7,NA())</f>
        <v>1E-3</v>
      </c>
      <c r="H18" s="14">
        <f>IF('251 Unilateral'!$E$7&lt;&gt;"",'251 Unilateral'!$E$7,NA())</f>
        <v>0</v>
      </c>
      <c r="I18" s="18">
        <f t="shared" si="0"/>
        <v>1</v>
      </c>
      <c r="J18" s="18">
        <f t="shared" si="1"/>
        <v>2</v>
      </c>
      <c r="K18" s="13" t="e">
        <f ca="1">IF(OFFSET('251 Unilateral'!$E$21,I18,J18)=0,NA(),OFFSET('251 Unilateral'!$E$21,I18,J18))</f>
        <v>#N/A</v>
      </c>
      <c r="N18" s="16">
        <v>13</v>
      </c>
      <c r="O18" s="13">
        <f t="shared" ca="1" si="2"/>
        <v>3.9999999999999975E-4</v>
      </c>
      <c r="P18" s="18">
        <f t="shared" ca="1" si="3"/>
        <v>0</v>
      </c>
      <c r="Q18" s="35">
        <f ca="1">NORMDIST(O18,$C$6,'251 Unilateral'!$G$41,FALSE)/$C$6</f>
        <v>2.096455476389144E-105</v>
      </c>
      <c r="S18" s="18">
        <v>0</v>
      </c>
      <c r="T18" s="18">
        <f ca="1">IF(F6&lt;&gt;"",INT((F6-O6)/((O36-O6)/30))+1)</f>
        <v>0</v>
      </c>
    </row>
    <row r="19" spans="2:20" x14ac:dyDescent="0.25">
      <c r="B19" s="16">
        <v>14</v>
      </c>
      <c r="C19" s="13">
        <f>'251 Unilateral'!$G$42</f>
        <v>1.9602631578947391E-5</v>
      </c>
      <c r="D19" s="13">
        <f>'251 Unilateral'!$E$6</f>
        <v>0</v>
      </c>
      <c r="E19" s="13">
        <f>IF('251 Unilateral'!$G$43&lt;&gt;"",'251 Unilateral'!$G$43,NA())</f>
        <v>6.9459926642310031E-5</v>
      </c>
      <c r="F19" s="13">
        <f>IF('251 Unilateral'!$G$44&lt;&gt;"",'251 Unilateral'!$G$44,NA())</f>
        <v>-3.0254663484415248E-5</v>
      </c>
      <c r="G19" s="14">
        <f>IF('251 Unilateral'!$G$7&lt;&gt;"",'251 Unilateral'!$G$7,NA())</f>
        <v>1E-3</v>
      </c>
      <c r="H19" s="14">
        <f>IF('251 Unilateral'!$E$7&lt;&gt;"",'251 Unilateral'!$E$7,NA())</f>
        <v>0</v>
      </c>
      <c r="I19" s="18">
        <f t="shared" si="0"/>
        <v>1</v>
      </c>
      <c r="J19" s="18">
        <f t="shared" si="1"/>
        <v>3</v>
      </c>
      <c r="K19" s="13">
        <f ca="1">IF(OFFSET('251 Unilateral'!$E$21,I19,J19)=0,NA(),OFFSET('251 Unilateral'!$E$21,I19,J19))</f>
        <v>7.9000000000000006E-6</v>
      </c>
      <c r="N19" s="16">
        <v>14</v>
      </c>
      <c r="O19" s="13">
        <f t="shared" ca="1" si="2"/>
        <v>4.333333333333331E-4</v>
      </c>
      <c r="P19" s="18">
        <f t="shared" ca="1" si="3"/>
        <v>0</v>
      </c>
      <c r="Q19" s="35">
        <f ca="1">NORMDIST(O19,$C$6,'251 Unilateral'!$G$41,FALSE)/$C$6</f>
        <v>3.2339346654766482E-126</v>
      </c>
      <c r="S19" s="18">
        <v>1</v>
      </c>
      <c r="T19" s="18">
        <f ca="1">T18</f>
        <v>0</v>
      </c>
    </row>
    <row r="20" spans="2:20" x14ac:dyDescent="0.25">
      <c r="B20" s="16">
        <v>15</v>
      </c>
      <c r="C20" s="13">
        <f>'251 Unilateral'!$G$42</f>
        <v>1.9602631578947391E-5</v>
      </c>
      <c r="D20" s="13">
        <f>'251 Unilateral'!$E$6</f>
        <v>0</v>
      </c>
      <c r="E20" s="13">
        <f>IF('251 Unilateral'!$G$43&lt;&gt;"",'251 Unilateral'!$G$43,NA())</f>
        <v>6.9459926642310031E-5</v>
      </c>
      <c r="F20" s="13">
        <f>IF('251 Unilateral'!$G$44&lt;&gt;"",'251 Unilateral'!$G$44,NA())</f>
        <v>-3.0254663484415248E-5</v>
      </c>
      <c r="G20" s="14">
        <f>IF('251 Unilateral'!$G$7&lt;&gt;"",'251 Unilateral'!$G$7,NA())</f>
        <v>1E-3</v>
      </c>
      <c r="H20" s="14">
        <f>IF('251 Unilateral'!$E$7&lt;&gt;"",'251 Unilateral'!$E$7,NA())</f>
        <v>0</v>
      </c>
      <c r="I20" s="18">
        <f t="shared" si="0"/>
        <v>1</v>
      </c>
      <c r="J20" s="18">
        <f t="shared" si="1"/>
        <v>4</v>
      </c>
      <c r="K20" s="13">
        <f ca="1">IF(OFFSET('251 Unilateral'!$E$21,I20,J20)=0,NA(),OFFSET('251 Unilateral'!$E$21,I20,J20))</f>
        <v>1.9400000000000001E-5</v>
      </c>
      <c r="N20" s="16">
        <v>15</v>
      </c>
      <c r="O20" s="13">
        <f t="shared" ca="1" si="2"/>
        <v>4.6666666666666645E-4</v>
      </c>
      <c r="P20" s="18">
        <f t="shared" ca="1" si="3"/>
        <v>0</v>
      </c>
      <c r="Q20" s="35">
        <f ca="1">NORMDIST(O20,$C$6,'251 Unilateral'!$G$41,FALSE)/$C$6</f>
        <v>8.9297673247520086E-149</v>
      </c>
    </row>
    <row r="21" spans="2:20" x14ac:dyDescent="0.25">
      <c r="B21" s="16">
        <v>16</v>
      </c>
      <c r="C21" s="13">
        <f>'251 Unilateral'!$G$42</f>
        <v>1.9602631578947391E-5</v>
      </c>
      <c r="D21" s="13">
        <f>'251 Unilateral'!$E$6</f>
        <v>0</v>
      </c>
      <c r="E21" s="13">
        <f>IF('251 Unilateral'!$G$43&lt;&gt;"",'251 Unilateral'!$G$43,NA())</f>
        <v>6.9459926642310031E-5</v>
      </c>
      <c r="F21" s="13">
        <f>IF('251 Unilateral'!$G$44&lt;&gt;"",'251 Unilateral'!$G$44,NA())</f>
        <v>-3.0254663484415248E-5</v>
      </c>
      <c r="G21" s="14">
        <f>IF('251 Unilateral'!$G$7&lt;&gt;"",'251 Unilateral'!$G$7,NA())</f>
        <v>1E-3</v>
      </c>
      <c r="H21" s="14">
        <f>IF('251 Unilateral'!$E$7&lt;&gt;"",'251 Unilateral'!$E$7,NA())</f>
        <v>0</v>
      </c>
      <c r="I21" s="18">
        <f t="shared" si="0"/>
        <v>1</v>
      </c>
      <c r="J21" s="18">
        <f t="shared" si="1"/>
        <v>5</v>
      </c>
      <c r="K21" s="13">
        <f ca="1">IF(OFFSET('251 Unilateral'!$E$21,I21,J21)=0,NA(),OFFSET('251 Unilateral'!$E$21,I21,J21))</f>
        <v>7.4000000000000003E-6</v>
      </c>
      <c r="N21" s="16">
        <v>16</v>
      </c>
      <c r="O21" s="13">
        <f t="shared" ca="1" si="2"/>
        <v>4.9999999999999979E-4</v>
      </c>
      <c r="P21" s="18">
        <f t="shared" ca="1" si="3"/>
        <v>0</v>
      </c>
      <c r="Q21" s="35">
        <f ca="1">NORMDIST(O21,$C$6,'251 Unilateral'!$G$41,FALSE)/$C$6</f>
        <v>4.4137969211312908E-173</v>
      </c>
      <c r="S21" s="85" t="s">
        <v>12</v>
      </c>
      <c r="T21" s="86"/>
    </row>
    <row r="22" spans="2:20" x14ac:dyDescent="0.25">
      <c r="B22" s="16">
        <v>17</v>
      </c>
      <c r="C22" s="13">
        <f>'251 Unilateral'!$G$42</f>
        <v>1.9602631578947391E-5</v>
      </c>
      <c r="D22" s="13">
        <f>'251 Unilateral'!$E$6</f>
        <v>0</v>
      </c>
      <c r="E22" s="13">
        <f>IF('251 Unilateral'!$G$43&lt;&gt;"",'251 Unilateral'!$G$43,NA())</f>
        <v>6.9459926642310031E-5</v>
      </c>
      <c r="F22" s="13">
        <f>IF('251 Unilateral'!$G$44&lt;&gt;"",'251 Unilateral'!$G$44,NA())</f>
        <v>-3.0254663484415248E-5</v>
      </c>
      <c r="G22" s="14">
        <f>IF('251 Unilateral'!$G$7&lt;&gt;"",'251 Unilateral'!$G$7,NA())</f>
        <v>1E-3</v>
      </c>
      <c r="H22" s="14">
        <f>IF('251 Unilateral'!$E$7&lt;&gt;"",'251 Unilateral'!$E$7,NA())</f>
        <v>0</v>
      </c>
      <c r="I22" s="18">
        <f t="shared" si="0"/>
        <v>1</v>
      </c>
      <c r="J22" s="18">
        <f t="shared" si="1"/>
        <v>6</v>
      </c>
      <c r="K22" s="13">
        <f ca="1">IF(OFFSET('251 Unilateral'!$E$21,I22,J22)=0,NA(),OFFSET('251 Unilateral'!$E$21,I22,J22))</f>
        <v>9.7000000000000003E-6</v>
      </c>
      <c r="N22" s="16">
        <v>17</v>
      </c>
      <c r="O22" s="13">
        <f t="shared" ca="1" si="2"/>
        <v>5.3333333333333314E-4</v>
      </c>
      <c r="P22" s="18">
        <f t="shared" ca="1" si="3"/>
        <v>0</v>
      </c>
      <c r="Q22" s="35">
        <f ca="1">NORMDIST(O22,$C$6,'251 Unilateral'!$G$41,FALSE)/$C$6</f>
        <v>3.9052411319187628E-199</v>
      </c>
      <c r="S22" s="18">
        <v>0</v>
      </c>
      <c r="T22" s="18" t="e">
        <f ca="1">INT(('1 - Bilateral'!G46-O6)/((O36-O6)/30))+1</f>
        <v>#DIV/0!</v>
      </c>
    </row>
    <row r="23" spans="2:20" x14ac:dyDescent="0.25">
      <c r="B23" s="16">
        <v>18</v>
      </c>
      <c r="C23" s="13">
        <f>'251 Unilateral'!$G$42</f>
        <v>1.9602631578947391E-5</v>
      </c>
      <c r="D23" s="13">
        <f>'251 Unilateral'!$E$6</f>
        <v>0</v>
      </c>
      <c r="E23" s="13">
        <f>IF('251 Unilateral'!$G$43&lt;&gt;"",'251 Unilateral'!$G$43,NA())</f>
        <v>6.9459926642310031E-5</v>
      </c>
      <c r="F23" s="13">
        <f>IF('251 Unilateral'!$G$44&lt;&gt;"",'251 Unilateral'!$G$44,NA())</f>
        <v>-3.0254663484415248E-5</v>
      </c>
      <c r="G23" s="14">
        <f>IF('251 Unilateral'!$G$7&lt;&gt;"",'251 Unilateral'!$G$7,NA())</f>
        <v>1E-3</v>
      </c>
      <c r="H23" s="14">
        <f>IF('251 Unilateral'!$E$7&lt;&gt;"",'251 Unilateral'!$E$7,NA())</f>
        <v>0</v>
      </c>
      <c r="I23" s="18">
        <f t="shared" si="0"/>
        <v>1</v>
      </c>
      <c r="J23" s="18">
        <f t="shared" si="1"/>
        <v>7</v>
      </c>
      <c r="K23" s="13">
        <f ca="1">IF(OFFSET('251 Unilateral'!$E$21,I23,J23)=0,NA(),OFFSET('251 Unilateral'!$E$21,I23,J23))</f>
        <v>1.63E-5</v>
      </c>
      <c r="N23" s="16">
        <v>18</v>
      </c>
      <c r="O23" s="13">
        <f t="shared" ca="1" si="2"/>
        <v>5.6666666666666649E-4</v>
      </c>
      <c r="P23" s="18">
        <f t="shared" ca="1" si="3"/>
        <v>0</v>
      </c>
      <c r="Q23" s="35">
        <f ca="1">NORMDIST(O23,$C$6,'251 Unilateral'!$G$41,FALSE)/$C$6</f>
        <v>6.1850991424160267E-227</v>
      </c>
      <c r="S23" s="18">
        <v>1</v>
      </c>
      <c r="T23" s="18" t="e">
        <f ca="1">T22</f>
        <v>#DIV/0!</v>
      </c>
    </row>
    <row r="24" spans="2:20" x14ac:dyDescent="0.25">
      <c r="B24" s="16">
        <v>19</v>
      </c>
      <c r="C24" s="13">
        <f>'251 Unilateral'!$G$42</f>
        <v>1.9602631578947391E-5</v>
      </c>
      <c r="D24" s="13">
        <f>'251 Unilateral'!$E$6</f>
        <v>0</v>
      </c>
      <c r="E24" s="13">
        <f>IF('251 Unilateral'!$G$43&lt;&gt;"",'251 Unilateral'!$G$43,NA())</f>
        <v>6.9459926642310031E-5</v>
      </c>
      <c r="F24" s="13">
        <f>IF('251 Unilateral'!$G$44&lt;&gt;"",'251 Unilateral'!$G$44,NA())</f>
        <v>-3.0254663484415248E-5</v>
      </c>
      <c r="G24" s="14">
        <f>IF('251 Unilateral'!$G$7&lt;&gt;"",'251 Unilateral'!$G$7,NA())</f>
        <v>1E-3</v>
      </c>
      <c r="H24" s="14">
        <f>IF('251 Unilateral'!$E$7&lt;&gt;"",'251 Unilateral'!$E$7,NA())</f>
        <v>0</v>
      </c>
      <c r="I24" s="18">
        <f t="shared" si="0"/>
        <v>1</v>
      </c>
      <c r="J24" s="18">
        <f t="shared" si="1"/>
        <v>8</v>
      </c>
      <c r="K24" s="13">
        <f ca="1">IF(OFFSET('251 Unilateral'!$E$21,I24,J24)=0,NA(),OFFSET('251 Unilateral'!$E$21,I24,J24))</f>
        <v>6.9E-6</v>
      </c>
      <c r="N24" s="16">
        <v>19</v>
      </c>
      <c r="O24" s="13">
        <f t="shared" ca="1" si="2"/>
        <v>5.9999999999999984E-4</v>
      </c>
      <c r="P24" s="18">
        <f t="shared" ca="1" si="3"/>
        <v>0</v>
      </c>
      <c r="Q24" s="35">
        <f ca="1">NORMDIST(O24,$C$6,'251 Unilateral'!$G$41,FALSE)/$C$6</f>
        <v>1.7535121485766478E-256</v>
      </c>
    </row>
    <row r="25" spans="2:20" x14ac:dyDescent="0.25">
      <c r="B25" s="16">
        <v>20</v>
      </c>
      <c r="C25" s="13">
        <f>'251 Unilateral'!$G$42</f>
        <v>1.9602631578947391E-5</v>
      </c>
      <c r="D25" s="13">
        <f>'251 Unilateral'!$E$6</f>
        <v>0</v>
      </c>
      <c r="E25" s="13">
        <f>IF('251 Unilateral'!$G$43&lt;&gt;"",'251 Unilateral'!$G$43,NA())</f>
        <v>6.9459926642310031E-5</v>
      </c>
      <c r="F25" s="13">
        <f>IF('251 Unilateral'!$G$44&lt;&gt;"",'251 Unilateral'!$G$44,NA())</f>
        <v>-3.0254663484415248E-5</v>
      </c>
      <c r="G25" s="14">
        <f>IF('251 Unilateral'!$G$7&lt;&gt;"",'251 Unilateral'!$G$7,NA())</f>
        <v>1E-3</v>
      </c>
      <c r="H25" s="14">
        <f>IF('251 Unilateral'!$E$7&lt;&gt;"",'251 Unilateral'!$E$7,NA())</f>
        <v>0</v>
      </c>
      <c r="I25" s="18">
        <f t="shared" si="0"/>
        <v>1</v>
      </c>
      <c r="J25" s="18">
        <f t="shared" si="1"/>
        <v>9</v>
      </c>
      <c r="K25" s="13">
        <f ca="1">IF(OFFSET('251 Unilateral'!$E$21,I25,J25)=0,NA(),OFFSET('251 Unilateral'!$E$21,I25,J25))</f>
        <v>6.1999999999999999E-6</v>
      </c>
      <c r="N25" s="16">
        <v>20</v>
      </c>
      <c r="O25" s="13">
        <f t="shared" ca="1" si="2"/>
        <v>6.3333333333333319E-4</v>
      </c>
      <c r="P25" s="18">
        <f t="shared" ca="1" si="3"/>
        <v>0</v>
      </c>
      <c r="Q25" s="35">
        <f ca="1">NORMDIST(O25,$C$6,'251 Unilateral'!$G$41,FALSE)/$C$6</f>
        <v>8.8988563418081136E-288</v>
      </c>
    </row>
    <row r="26" spans="2:20" x14ac:dyDescent="0.25">
      <c r="B26" s="16">
        <v>21</v>
      </c>
      <c r="C26" s="13">
        <f>'251 Unilateral'!$G$42</f>
        <v>1.9602631578947391E-5</v>
      </c>
      <c r="D26" s="13">
        <f>'251 Unilateral'!$E$6</f>
        <v>0</v>
      </c>
      <c r="E26" s="13">
        <f>IF('251 Unilateral'!$G$43&lt;&gt;"",'251 Unilateral'!$G$43,NA())</f>
        <v>6.9459926642310031E-5</v>
      </c>
      <c r="F26" s="13">
        <f>IF('251 Unilateral'!$G$44&lt;&gt;"",'251 Unilateral'!$G$44,NA())</f>
        <v>-3.0254663484415248E-5</v>
      </c>
      <c r="G26" s="14">
        <f>IF('251 Unilateral'!$G$7&lt;&gt;"",'251 Unilateral'!$G$7,NA())</f>
        <v>1E-3</v>
      </c>
      <c r="H26" s="14">
        <f>IF('251 Unilateral'!$E$7&lt;&gt;"",'251 Unilateral'!$E$7,NA())</f>
        <v>0</v>
      </c>
      <c r="I26" s="18">
        <f t="shared" si="0"/>
        <v>2</v>
      </c>
      <c r="J26" s="18">
        <f t="shared" si="1"/>
        <v>0</v>
      </c>
      <c r="K26" s="13">
        <f ca="1">IF(OFFSET('251 Unilateral'!$E$21,I26,J26)=0,NA(),OFFSET('251 Unilateral'!$E$21,I26,J26))</f>
        <v>1.4E-5</v>
      </c>
      <c r="N26" s="16">
        <v>21</v>
      </c>
      <c r="O26" s="13">
        <f t="shared" ca="1" si="2"/>
        <v>6.6666666666666654E-4</v>
      </c>
      <c r="P26" s="18">
        <f t="shared" ca="1" si="3"/>
        <v>0</v>
      </c>
      <c r="Q26" s="35">
        <f ca="1">NORMDIST(O26,$C$6,'251 Unilateral'!$G$41,FALSE)/$C$6</f>
        <v>0</v>
      </c>
    </row>
    <row r="27" spans="2:20" x14ac:dyDescent="0.25">
      <c r="B27" s="16">
        <v>22</v>
      </c>
      <c r="C27" s="13">
        <f>'251 Unilateral'!$G$42</f>
        <v>1.9602631578947391E-5</v>
      </c>
      <c r="D27" s="13">
        <f>'251 Unilateral'!$E$6</f>
        <v>0</v>
      </c>
      <c r="E27" s="13">
        <f>IF('251 Unilateral'!$G$43&lt;&gt;"",'251 Unilateral'!$G$43,NA())</f>
        <v>6.9459926642310031E-5</v>
      </c>
      <c r="F27" s="13">
        <f>IF('251 Unilateral'!$G$44&lt;&gt;"",'251 Unilateral'!$G$44,NA())</f>
        <v>-3.0254663484415248E-5</v>
      </c>
      <c r="G27" s="14">
        <f>IF('251 Unilateral'!$G$7&lt;&gt;"",'251 Unilateral'!$G$7,NA())</f>
        <v>1E-3</v>
      </c>
      <c r="H27" s="14">
        <f>IF('251 Unilateral'!$E$7&lt;&gt;"",'251 Unilateral'!$E$7,NA())</f>
        <v>0</v>
      </c>
      <c r="I27" s="18">
        <f t="shared" si="0"/>
        <v>2</v>
      </c>
      <c r="J27" s="18">
        <f t="shared" si="1"/>
        <v>1</v>
      </c>
      <c r="K27" s="13">
        <f ca="1">IF(OFFSET('251 Unilateral'!$E$21,I27,J27)=0,NA(),OFFSET('251 Unilateral'!$E$21,I27,J27))</f>
        <v>1.2999999999999999E-5</v>
      </c>
      <c r="N27" s="16">
        <v>22</v>
      </c>
      <c r="O27" s="13">
        <f t="shared" ca="1" si="2"/>
        <v>6.9999999999999988E-4</v>
      </c>
      <c r="P27" s="18">
        <f t="shared" ca="1" si="3"/>
        <v>0</v>
      </c>
      <c r="Q27" s="35">
        <f ca="1">NORMDIST(O27,$C$6,'251 Unilateral'!$G$41,FALSE)/$C$6</f>
        <v>0</v>
      </c>
    </row>
    <row r="28" spans="2:20" x14ac:dyDescent="0.25">
      <c r="B28" s="16">
        <v>23</v>
      </c>
      <c r="C28" s="13">
        <f>'251 Unilateral'!$G$42</f>
        <v>1.9602631578947391E-5</v>
      </c>
      <c r="D28" s="13">
        <f>'251 Unilateral'!$E$6</f>
        <v>0</v>
      </c>
      <c r="E28" s="13">
        <f>IF('251 Unilateral'!$G$43&lt;&gt;"",'251 Unilateral'!$G$43,NA())</f>
        <v>6.9459926642310031E-5</v>
      </c>
      <c r="F28" s="13">
        <f>IF('251 Unilateral'!$G$44&lt;&gt;"",'251 Unilateral'!$G$44,NA())</f>
        <v>-3.0254663484415248E-5</v>
      </c>
      <c r="G28" s="14">
        <f>IF('251 Unilateral'!$G$7&lt;&gt;"",'251 Unilateral'!$G$7,NA())</f>
        <v>1E-3</v>
      </c>
      <c r="H28" s="14">
        <f>IF('251 Unilateral'!$E$7&lt;&gt;"",'251 Unilateral'!$E$7,NA())</f>
        <v>0</v>
      </c>
      <c r="I28" s="18">
        <f t="shared" si="0"/>
        <v>2</v>
      </c>
      <c r="J28" s="18">
        <f t="shared" si="1"/>
        <v>2</v>
      </c>
      <c r="K28" s="13" t="e">
        <f ca="1">IF(OFFSET('251 Unilateral'!$E$21,I28,J28)=0,NA(),OFFSET('251 Unilateral'!$E$21,I28,J28))</f>
        <v>#N/A</v>
      </c>
      <c r="N28" s="16">
        <v>23</v>
      </c>
      <c r="O28" s="13">
        <f t="shared" ca="1" si="2"/>
        <v>7.3333333333333323E-4</v>
      </c>
      <c r="P28" s="18">
        <f t="shared" ca="1" si="3"/>
        <v>0</v>
      </c>
      <c r="Q28" s="35">
        <f ca="1">NORMDIST(O28,$C$6,'251 Unilateral'!$G$41,FALSE)/$C$6</f>
        <v>0</v>
      </c>
    </row>
    <row r="29" spans="2:20" x14ac:dyDescent="0.25">
      <c r="B29" s="16">
        <v>24</v>
      </c>
      <c r="C29" s="13">
        <f>'251 Unilateral'!$G$42</f>
        <v>1.9602631578947391E-5</v>
      </c>
      <c r="D29" s="13">
        <f>'251 Unilateral'!$E$6</f>
        <v>0</v>
      </c>
      <c r="E29" s="13">
        <f>IF('251 Unilateral'!$G$43&lt;&gt;"",'251 Unilateral'!$G$43,NA())</f>
        <v>6.9459926642310031E-5</v>
      </c>
      <c r="F29" s="13">
        <f>IF('251 Unilateral'!$G$44&lt;&gt;"",'251 Unilateral'!$G$44,NA())</f>
        <v>-3.0254663484415248E-5</v>
      </c>
      <c r="G29" s="14">
        <f>IF('251 Unilateral'!$G$7&lt;&gt;"",'251 Unilateral'!$G$7,NA())</f>
        <v>1E-3</v>
      </c>
      <c r="H29" s="14">
        <f>IF('251 Unilateral'!$E$7&lt;&gt;"",'251 Unilateral'!$E$7,NA())</f>
        <v>0</v>
      </c>
      <c r="I29" s="18">
        <f t="shared" si="0"/>
        <v>2</v>
      </c>
      <c r="J29" s="18">
        <f t="shared" si="1"/>
        <v>3</v>
      </c>
      <c r="K29" s="13">
        <f ca="1">IF(OFFSET('251 Unilateral'!$E$21,I29,J29)=0,NA(),OFFSET('251 Unilateral'!$E$21,I29,J29))</f>
        <v>1.26E-5</v>
      </c>
      <c r="N29" s="16">
        <v>24</v>
      </c>
      <c r="O29" s="13">
        <f t="shared" ca="1" si="2"/>
        <v>7.6666666666666658E-4</v>
      </c>
      <c r="P29" s="18">
        <f t="shared" ca="1" si="3"/>
        <v>0</v>
      </c>
      <c r="Q29" s="35">
        <f ca="1">NORMDIST(O29,$C$6,'251 Unilateral'!$G$41,FALSE)/$C$6</f>
        <v>0</v>
      </c>
    </row>
    <row r="30" spans="2:20" x14ac:dyDescent="0.25">
      <c r="B30" s="16">
        <v>25</v>
      </c>
      <c r="C30" s="13">
        <f>'251 Unilateral'!$G$42</f>
        <v>1.9602631578947391E-5</v>
      </c>
      <c r="D30" s="13">
        <f>'251 Unilateral'!$E$6</f>
        <v>0</v>
      </c>
      <c r="E30" s="13">
        <f>IF('251 Unilateral'!$G$43&lt;&gt;"",'251 Unilateral'!$G$43,NA())</f>
        <v>6.9459926642310031E-5</v>
      </c>
      <c r="F30" s="13">
        <f>IF('251 Unilateral'!$G$44&lt;&gt;"",'251 Unilateral'!$G$44,NA())</f>
        <v>-3.0254663484415248E-5</v>
      </c>
      <c r="G30" s="14">
        <f>IF('251 Unilateral'!$G$7&lt;&gt;"",'251 Unilateral'!$G$7,NA())</f>
        <v>1E-3</v>
      </c>
      <c r="H30" s="14">
        <f>IF('251 Unilateral'!$E$7&lt;&gt;"",'251 Unilateral'!$E$7,NA())</f>
        <v>0</v>
      </c>
      <c r="I30" s="18">
        <f t="shared" si="0"/>
        <v>2</v>
      </c>
      <c r="J30" s="18">
        <f t="shared" si="1"/>
        <v>4</v>
      </c>
      <c r="K30" s="13">
        <f ca="1">IF(OFFSET('251 Unilateral'!$E$21,I30,J30)=0,NA(),OFFSET('251 Unilateral'!$E$21,I30,J30))</f>
        <v>1.3499999999999999E-5</v>
      </c>
      <c r="N30" s="16">
        <v>25</v>
      </c>
      <c r="O30" s="13">
        <f t="shared" ca="1" si="2"/>
        <v>7.9999999999999993E-4</v>
      </c>
      <c r="P30" s="18">
        <f t="shared" ca="1" si="3"/>
        <v>0</v>
      </c>
      <c r="Q30" s="35">
        <f ca="1">NORMDIST(O30,$C$6,'251 Unilateral'!$G$41,FALSE)/$C$6</f>
        <v>0</v>
      </c>
    </row>
    <row r="31" spans="2:20" x14ac:dyDescent="0.25">
      <c r="B31" s="16">
        <v>26</v>
      </c>
      <c r="C31" s="13">
        <f>'251 Unilateral'!$G$42</f>
        <v>1.9602631578947391E-5</v>
      </c>
      <c r="D31" s="13">
        <f>'251 Unilateral'!$E$6</f>
        <v>0</v>
      </c>
      <c r="E31" s="13">
        <f>IF('251 Unilateral'!$G$43&lt;&gt;"",'251 Unilateral'!$G$43,NA())</f>
        <v>6.9459926642310031E-5</v>
      </c>
      <c r="F31" s="13">
        <f>IF('251 Unilateral'!$G$44&lt;&gt;"",'251 Unilateral'!$G$44,NA())</f>
        <v>-3.0254663484415248E-5</v>
      </c>
      <c r="G31" s="14">
        <f>IF('251 Unilateral'!$G$7&lt;&gt;"",'251 Unilateral'!$G$7,NA())</f>
        <v>1E-3</v>
      </c>
      <c r="H31" s="14">
        <f>IF('251 Unilateral'!$E$7&lt;&gt;"",'251 Unilateral'!$E$7,NA())</f>
        <v>0</v>
      </c>
      <c r="I31" s="18">
        <f t="shared" si="0"/>
        <v>2</v>
      </c>
      <c r="J31" s="18">
        <f t="shared" si="1"/>
        <v>5</v>
      </c>
      <c r="K31" s="13">
        <f ca="1">IF(OFFSET('251 Unilateral'!$E$21,I31,J31)=0,NA(),OFFSET('251 Unilateral'!$E$21,I31,J31))</f>
        <v>1.4600000000000001E-5</v>
      </c>
      <c r="N31" s="16">
        <v>26</v>
      </c>
      <c r="O31" s="13">
        <f t="shared" ca="1" si="2"/>
        <v>8.3333333333333328E-4</v>
      </c>
      <c r="P31" s="18">
        <f t="shared" ca="1" si="3"/>
        <v>0</v>
      </c>
      <c r="Q31" s="35">
        <f ca="1">NORMDIST(O31,$C$6,'251 Unilateral'!$G$41,FALSE)/$C$6</f>
        <v>0</v>
      </c>
    </row>
    <row r="32" spans="2:20" x14ac:dyDescent="0.25">
      <c r="B32" s="16">
        <v>27</v>
      </c>
      <c r="C32" s="13">
        <f>'251 Unilateral'!$G$42</f>
        <v>1.9602631578947391E-5</v>
      </c>
      <c r="D32" s="13">
        <f>'251 Unilateral'!$E$6</f>
        <v>0</v>
      </c>
      <c r="E32" s="13">
        <f>IF('251 Unilateral'!$G$43&lt;&gt;"",'251 Unilateral'!$G$43,NA())</f>
        <v>6.9459926642310031E-5</v>
      </c>
      <c r="F32" s="13">
        <f>IF('251 Unilateral'!$G$44&lt;&gt;"",'251 Unilateral'!$G$44,NA())</f>
        <v>-3.0254663484415248E-5</v>
      </c>
      <c r="G32" s="14">
        <f>IF('251 Unilateral'!$G$7&lt;&gt;"",'251 Unilateral'!$G$7,NA())</f>
        <v>1E-3</v>
      </c>
      <c r="H32" s="14">
        <f>IF('251 Unilateral'!$E$7&lt;&gt;"",'251 Unilateral'!$E$7,NA())</f>
        <v>0</v>
      </c>
      <c r="I32" s="18">
        <f t="shared" si="0"/>
        <v>2</v>
      </c>
      <c r="J32" s="18">
        <f t="shared" si="1"/>
        <v>6</v>
      </c>
      <c r="K32" s="13">
        <f ca="1">IF(OFFSET('251 Unilateral'!$E$21,I32,J32)=0,NA(),OFFSET('251 Unilateral'!$E$21,I32,J32))</f>
        <v>1.2E-5</v>
      </c>
      <c r="N32" s="16">
        <v>27</v>
      </c>
      <c r="O32" s="13">
        <f t="shared" ca="1" si="2"/>
        <v>8.6666666666666663E-4</v>
      </c>
      <c r="P32" s="18">
        <f t="shared" ca="1" si="3"/>
        <v>0</v>
      </c>
      <c r="Q32" s="35">
        <f ca="1">NORMDIST(O32,$C$6,'251 Unilateral'!$G$41,FALSE)/$C$6</f>
        <v>0</v>
      </c>
    </row>
    <row r="33" spans="2:17" x14ac:dyDescent="0.25">
      <c r="B33" s="16">
        <v>28</v>
      </c>
      <c r="C33" s="13">
        <f>'251 Unilateral'!$G$42</f>
        <v>1.9602631578947391E-5</v>
      </c>
      <c r="D33" s="13">
        <f>'251 Unilateral'!$E$6</f>
        <v>0</v>
      </c>
      <c r="E33" s="13">
        <f>IF('251 Unilateral'!$G$43&lt;&gt;"",'251 Unilateral'!$G$43,NA())</f>
        <v>6.9459926642310031E-5</v>
      </c>
      <c r="F33" s="13">
        <f>IF('251 Unilateral'!$G$44&lt;&gt;"",'251 Unilateral'!$G$44,NA())</f>
        <v>-3.0254663484415248E-5</v>
      </c>
      <c r="G33" s="14">
        <f>IF('251 Unilateral'!$G$7&lt;&gt;"",'251 Unilateral'!$G$7,NA())</f>
        <v>1E-3</v>
      </c>
      <c r="H33" s="14">
        <f>IF('251 Unilateral'!$E$7&lt;&gt;"",'251 Unilateral'!$E$7,NA())</f>
        <v>0</v>
      </c>
      <c r="I33" s="18">
        <f t="shared" si="0"/>
        <v>2</v>
      </c>
      <c r="J33" s="18">
        <f t="shared" si="1"/>
        <v>7</v>
      </c>
      <c r="K33" s="13">
        <f ca="1">IF(OFFSET('251 Unilateral'!$E$21,I33,J33)=0,NA(),OFFSET('251 Unilateral'!$E$21,I33,J33))</f>
        <v>1.33E-5</v>
      </c>
      <c r="N33" s="16">
        <v>28</v>
      </c>
      <c r="O33" s="13">
        <f t="shared" ca="1" si="2"/>
        <v>8.9999999999999998E-4</v>
      </c>
      <c r="P33" s="18">
        <f t="shared" ca="1" si="3"/>
        <v>0</v>
      </c>
      <c r="Q33" s="35">
        <f ca="1">NORMDIST(O33,$C$6,'251 Unilateral'!$G$41,FALSE)/$C$6</f>
        <v>0</v>
      </c>
    </row>
    <row r="34" spans="2:17" x14ac:dyDescent="0.25">
      <c r="B34" s="16">
        <v>29</v>
      </c>
      <c r="C34" s="13">
        <f>'251 Unilateral'!$G$42</f>
        <v>1.9602631578947391E-5</v>
      </c>
      <c r="D34" s="13">
        <f>'251 Unilateral'!$E$6</f>
        <v>0</v>
      </c>
      <c r="E34" s="13">
        <f>IF('251 Unilateral'!$G$43&lt;&gt;"",'251 Unilateral'!$G$43,NA())</f>
        <v>6.9459926642310031E-5</v>
      </c>
      <c r="F34" s="13">
        <f>IF('251 Unilateral'!$G$44&lt;&gt;"",'251 Unilateral'!$G$44,NA())</f>
        <v>-3.0254663484415248E-5</v>
      </c>
      <c r="G34" s="14">
        <f>IF('251 Unilateral'!$G$7&lt;&gt;"",'251 Unilateral'!$G$7,NA())</f>
        <v>1E-3</v>
      </c>
      <c r="H34" s="14">
        <f>IF('251 Unilateral'!$E$7&lt;&gt;"",'251 Unilateral'!$E$7,NA())</f>
        <v>0</v>
      </c>
      <c r="I34" s="18">
        <f t="shared" si="0"/>
        <v>2</v>
      </c>
      <c r="J34" s="18">
        <f t="shared" si="1"/>
        <v>8</v>
      </c>
      <c r="K34" s="13">
        <f ca="1">IF(OFFSET('251 Unilateral'!$E$21,I34,J34)=0,NA(),OFFSET('251 Unilateral'!$E$21,I34,J34))</f>
        <v>1.38E-5</v>
      </c>
      <c r="N34" s="16">
        <v>29</v>
      </c>
      <c r="O34" s="13">
        <f t="shared" ca="1" si="2"/>
        <v>9.3333333333333332E-4</v>
      </c>
      <c r="P34" s="18">
        <f t="shared" ca="1" si="3"/>
        <v>0</v>
      </c>
      <c r="Q34" s="35">
        <f ca="1">NORMDIST(O34,$C$6,'251 Unilateral'!$G$41,FALSE)/$C$6</f>
        <v>0</v>
      </c>
    </row>
    <row r="35" spans="2:17" x14ac:dyDescent="0.25">
      <c r="B35" s="16">
        <v>30</v>
      </c>
      <c r="C35" s="13">
        <f>'251 Unilateral'!$G$42</f>
        <v>1.9602631578947391E-5</v>
      </c>
      <c r="D35" s="13">
        <f>'251 Unilateral'!$E$6</f>
        <v>0</v>
      </c>
      <c r="E35" s="13">
        <f>IF('251 Unilateral'!$G$43&lt;&gt;"",'251 Unilateral'!$G$43,NA())</f>
        <v>6.9459926642310031E-5</v>
      </c>
      <c r="F35" s="13">
        <f>IF('251 Unilateral'!$G$44&lt;&gt;"",'251 Unilateral'!$G$44,NA())</f>
        <v>-3.0254663484415248E-5</v>
      </c>
      <c r="G35" s="14">
        <f>IF('251 Unilateral'!$G$7&lt;&gt;"",'251 Unilateral'!$G$7,NA())</f>
        <v>1E-3</v>
      </c>
      <c r="H35" s="14">
        <f>IF('251 Unilateral'!$E$7&lt;&gt;"",'251 Unilateral'!$E$7,NA())</f>
        <v>0</v>
      </c>
      <c r="I35" s="18">
        <f t="shared" si="0"/>
        <v>2</v>
      </c>
      <c r="J35" s="18">
        <f t="shared" si="1"/>
        <v>9</v>
      </c>
      <c r="K35" s="13">
        <f ca="1">IF(OFFSET('251 Unilateral'!$E$21,I35,J35)=0,NA(),OFFSET('251 Unilateral'!$E$21,I35,J35))</f>
        <v>1.08E-5</v>
      </c>
      <c r="N35" s="16">
        <v>30</v>
      </c>
      <c r="O35" s="13">
        <f ca="1">O36-($O$36-$O$6)/30</f>
        <v>9.6666666666666667E-4</v>
      </c>
      <c r="P35" s="18">
        <f t="shared" ca="1" si="3"/>
        <v>0</v>
      </c>
      <c r="Q35" s="35">
        <f ca="1">NORMDIST(O35,$C$6,'251 Unilateral'!$G$41,FALSE)/$C$6</f>
        <v>0</v>
      </c>
    </row>
    <row r="36" spans="2:17" x14ac:dyDescent="0.25">
      <c r="B36" s="16">
        <v>31</v>
      </c>
      <c r="C36" s="13">
        <f>'251 Unilateral'!$G$42</f>
        <v>1.9602631578947391E-5</v>
      </c>
      <c r="D36" s="13">
        <f>'251 Unilateral'!$E$6</f>
        <v>0</v>
      </c>
      <c r="E36" s="13">
        <f>IF('251 Unilateral'!$G$43&lt;&gt;"",'251 Unilateral'!$G$43,NA())</f>
        <v>6.9459926642310031E-5</v>
      </c>
      <c r="F36" s="13">
        <f>IF('251 Unilateral'!$G$44&lt;&gt;"",'251 Unilateral'!$G$44,NA())</f>
        <v>-3.0254663484415248E-5</v>
      </c>
      <c r="G36" s="14">
        <f>IF('251 Unilateral'!$G$7&lt;&gt;"",'251 Unilateral'!$G$7,NA())</f>
        <v>1E-3</v>
      </c>
      <c r="H36" s="14">
        <f>IF('251 Unilateral'!$E$7&lt;&gt;"",'251 Unilateral'!$E$7,NA())</f>
        <v>0</v>
      </c>
      <c r="I36" s="18">
        <f t="shared" si="0"/>
        <v>3</v>
      </c>
      <c r="J36" s="18">
        <f t="shared" si="1"/>
        <v>0</v>
      </c>
      <c r="K36" s="13">
        <f ca="1">IF(OFFSET('251 Unilateral'!$E$21,I36,J36)=0,NA(),OFFSET('251 Unilateral'!$E$21,I36,J36))</f>
        <v>1.5699999999999999E-5</v>
      </c>
      <c r="N36" s="16">
        <v>31</v>
      </c>
      <c r="O36" s="13">
        <f t="array" aca="1" ref="O36" ca="1">IF(ISERROR($G$6),MAX($D$6,MAX(IF(ISNUMBER(K6:K55),K6:K55))),MAX($G$6,MAX(IF(ISNUMBER(K6:K55),K6:K55))))</f>
        <v>1E-3</v>
      </c>
      <c r="P36" s="18">
        <f t="shared" ca="1" si="3"/>
        <v>0</v>
      </c>
      <c r="Q36" s="35">
        <f ca="1">NORMDIST(O36,$C$6,'251 Unilateral'!$G$41,FALSE)/$C$6</f>
        <v>0</v>
      </c>
    </row>
    <row r="37" spans="2:17" x14ac:dyDescent="0.25">
      <c r="B37" s="16">
        <v>32</v>
      </c>
      <c r="C37" s="13">
        <f>'251 Unilateral'!$G$42</f>
        <v>1.9602631578947391E-5</v>
      </c>
      <c r="D37" s="13">
        <f>'251 Unilateral'!$E$6</f>
        <v>0</v>
      </c>
      <c r="E37" s="13">
        <f>IF('251 Unilateral'!$G$43&lt;&gt;"",'251 Unilateral'!$G$43,NA())</f>
        <v>6.9459926642310031E-5</v>
      </c>
      <c r="F37" s="13">
        <f>IF('251 Unilateral'!$G$44&lt;&gt;"",'251 Unilateral'!$G$44,NA())</f>
        <v>-3.0254663484415248E-5</v>
      </c>
      <c r="G37" s="14">
        <f>IF('251 Unilateral'!$G$7&lt;&gt;"",'251 Unilateral'!$G$7,NA())</f>
        <v>1E-3</v>
      </c>
      <c r="H37" s="14">
        <f>IF('251 Unilateral'!$E$7&lt;&gt;"",'251 Unilateral'!$E$7,NA())</f>
        <v>0</v>
      </c>
      <c r="I37" s="18">
        <f t="shared" si="0"/>
        <v>3</v>
      </c>
      <c r="J37" s="18">
        <f t="shared" si="1"/>
        <v>1</v>
      </c>
      <c r="K37" s="13">
        <f ca="1">IF(OFFSET('251 Unilateral'!$E$21,I37,J37)=0,NA(),OFFSET('251 Unilateral'!$E$21,I37,J37))</f>
        <v>1.3499999999999999E-5</v>
      </c>
      <c r="O37" s="18" t="s">
        <v>25</v>
      </c>
      <c r="P37" s="18">
        <f ca="1">SUM(P6:P36)</f>
        <v>45</v>
      </c>
    </row>
    <row r="38" spans="2:17" x14ac:dyDescent="0.25">
      <c r="B38" s="16">
        <v>33</v>
      </c>
      <c r="C38" s="13">
        <f>'251 Unilateral'!$G$42</f>
        <v>1.9602631578947391E-5</v>
      </c>
      <c r="D38" s="13">
        <f>'251 Unilateral'!$E$6</f>
        <v>0</v>
      </c>
      <c r="E38" s="13">
        <f>IF('251 Unilateral'!$G$43&lt;&gt;"",'251 Unilateral'!$G$43,NA())</f>
        <v>6.9459926642310031E-5</v>
      </c>
      <c r="F38" s="13">
        <f>IF('251 Unilateral'!$G$44&lt;&gt;"",'251 Unilateral'!$G$44,NA())</f>
        <v>-3.0254663484415248E-5</v>
      </c>
      <c r="G38" s="14">
        <f>IF('251 Unilateral'!$G$7&lt;&gt;"",'251 Unilateral'!$G$7,NA())</f>
        <v>1E-3</v>
      </c>
      <c r="H38" s="14">
        <f>IF('251 Unilateral'!$E$7&lt;&gt;"",'251 Unilateral'!$E$7,NA())</f>
        <v>0</v>
      </c>
      <c r="I38" s="18">
        <f t="shared" si="0"/>
        <v>3</v>
      </c>
      <c r="J38" s="18">
        <f t="shared" si="1"/>
        <v>2</v>
      </c>
      <c r="K38" s="13" t="e">
        <f ca="1">IF(OFFSET('251 Unilateral'!$E$21,I38,J38)=0,NA(),OFFSET('251 Unilateral'!$E$21,I38,J38))</f>
        <v>#N/A</v>
      </c>
    </row>
    <row r="39" spans="2:17" x14ac:dyDescent="0.25">
      <c r="B39" s="16">
        <v>34</v>
      </c>
      <c r="C39" s="13">
        <f>'251 Unilateral'!$G$42</f>
        <v>1.9602631578947391E-5</v>
      </c>
      <c r="D39" s="13">
        <f>'251 Unilateral'!$E$6</f>
        <v>0</v>
      </c>
      <c r="E39" s="13">
        <f>IF('251 Unilateral'!$G$43&lt;&gt;"",'251 Unilateral'!$G$43,NA())</f>
        <v>6.9459926642310031E-5</v>
      </c>
      <c r="F39" s="13">
        <f>IF('251 Unilateral'!$G$44&lt;&gt;"",'251 Unilateral'!$G$44,NA())</f>
        <v>-3.0254663484415248E-5</v>
      </c>
      <c r="G39" s="14">
        <f>IF('251 Unilateral'!$G$7&lt;&gt;"",'251 Unilateral'!$G$7,NA())</f>
        <v>1E-3</v>
      </c>
      <c r="H39" s="14">
        <f>IF('251 Unilateral'!$E$7&lt;&gt;"",'251 Unilateral'!$E$7,NA())</f>
        <v>0</v>
      </c>
      <c r="I39" s="18">
        <f t="shared" si="0"/>
        <v>3</v>
      </c>
      <c r="J39" s="18">
        <f t="shared" si="1"/>
        <v>3</v>
      </c>
      <c r="K39" s="13">
        <f ca="1">IF(OFFSET('251 Unilateral'!$E$21,I39,J39)=0,NA(),OFFSET('251 Unilateral'!$E$21,I39,J39))</f>
        <v>2.02E-5</v>
      </c>
    </row>
    <row r="40" spans="2:17" x14ac:dyDescent="0.25">
      <c r="B40" s="16">
        <v>35</v>
      </c>
      <c r="C40" s="13">
        <f>'251 Unilateral'!$G$42</f>
        <v>1.9602631578947391E-5</v>
      </c>
      <c r="D40" s="13">
        <f>'251 Unilateral'!$E$6</f>
        <v>0</v>
      </c>
      <c r="E40" s="13">
        <f>IF('251 Unilateral'!$G$43&lt;&gt;"",'251 Unilateral'!$G$43,NA())</f>
        <v>6.9459926642310031E-5</v>
      </c>
      <c r="F40" s="13">
        <f>IF('251 Unilateral'!$G$44&lt;&gt;"",'251 Unilateral'!$G$44,NA())</f>
        <v>-3.0254663484415248E-5</v>
      </c>
      <c r="G40" s="14">
        <f>IF('251 Unilateral'!$G$7&lt;&gt;"",'251 Unilateral'!$G$7,NA())</f>
        <v>1E-3</v>
      </c>
      <c r="H40" s="14">
        <f>IF('251 Unilateral'!$E$7&lt;&gt;"",'251 Unilateral'!$E$7,NA())</f>
        <v>0</v>
      </c>
      <c r="I40" s="18">
        <f t="shared" si="0"/>
        <v>3</v>
      </c>
      <c r="J40" s="18">
        <f t="shared" si="1"/>
        <v>4</v>
      </c>
      <c r="K40" s="13">
        <f ca="1">IF(OFFSET('251 Unilateral'!$E$21,I40,J40)=0,NA(),OFFSET('251 Unilateral'!$E$21,I40,J40))</f>
        <v>1.8099999999999999E-5</v>
      </c>
    </row>
    <row r="41" spans="2:17" x14ac:dyDescent="0.25">
      <c r="B41" s="16">
        <v>36</v>
      </c>
      <c r="C41" s="13">
        <f>'251 Unilateral'!$G$42</f>
        <v>1.9602631578947391E-5</v>
      </c>
      <c r="D41" s="13">
        <f>'251 Unilateral'!$E$6</f>
        <v>0</v>
      </c>
      <c r="E41" s="13">
        <f>IF('251 Unilateral'!$G$43&lt;&gt;"",'251 Unilateral'!$G$43,NA())</f>
        <v>6.9459926642310031E-5</v>
      </c>
      <c r="F41" s="13">
        <f>IF('251 Unilateral'!$G$44&lt;&gt;"",'251 Unilateral'!$G$44,NA())</f>
        <v>-3.0254663484415248E-5</v>
      </c>
      <c r="G41" s="14">
        <f>IF('251 Unilateral'!$G$7&lt;&gt;"",'251 Unilateral'!$G$7,NA())</f>
        <v>1E-3</v>
      </c>
      <c r="H41" s="14">
        <f>IF('251 Unilateral'!$E$7&lt;&gt;"",'251 Unilateral'!$E$7,NA())</f>
        <v>0</v>
      </c>
      <c r="I41" s="18">
        <f t="shared" si="0"/>
        <v>3</v>
      </c>
      <c r="J41" s="18">
        <f t="shared" si="1"/>
        <v>5</v>
      </c>
      <c r="K41" s="13">
        <f ca="1">IF(OFFSET('251 Unilateral'!$E$21,I41,J41)=0,NA(),OFFSET('251 Unilateral'!$E$21,I41,J41))</f>
        <v>1.56E-5</v>
      </c>
    </row>
    <row r="42" spans="2:17" x14ac:dyDescent="0.25">
      <c r="B42" s="16">
        <v>37</v>
      </c>
      <c r="C42" s="13">
        <f>'251 Unilateral'!$G$42</f>
        <v>1.9602631578947391E-5</v>
      </c>
      <c r="D42" s="13">
        <f>'251 Unilateral'!$E$6</f>
        <v>0</v>
      </c>
      <c r="E42" s="13">
        <f>IF('251 Unilateral'!$G$43&lt;&gt;"",'251 Unilateral'!$G$43,NA())</f>
        <v>6.9459926642310031E-5</v>
      </c>
      <c r="F42" s="13">
        <f>IF('251 Unilateral'!$G$44&lt;&gt;"",'251 Unilateral'!$G$44,NA())</f>
        <v>-3.0254663484415248E-5</v>
      </c>
      <c r="G42" s="14">
        <f>IF('251 Unilateral'!$G$7&lt;&gt;"",'251 Unilateral'!$G$7,NA())</f>
        <v>1E-3</v>
      </c>
      <c r="H42" s="14">
        <f>IF('251 Unilateral'!$E$7&lt;&gt;"",'251 Unilateral'!$E$7,NA())</f>
        <v>0</v>
      </c>
      <c r="I42" s="18">
        <f t="shared" si="0"/>
        <v>3</v>
      </c>
      <c r="J42" s="18">
        <f t="shared" si="1"/>
        <v>6</v>
      </c>
      <c r="K42" s="13">
        <f ca="1">IF(OFFSET('251 Unilateral'!$E$21,I42,J42)=0,NA(),OFFSET('251 Unilateral'!$E$21,I42,J42))</f>
        <v>1.4600000000000001E-5</v>
      </c>
    </row>
    <row r="43" spans="2:17" x14ac:dyDescent="0.25">
      <c r="B43" s="16">
        <v>38</v>
      </c>
      <c r="C43" s="13">
        <f>'251 Unilateral'!$G$42</f>
        <v>1.9602631578947391E-5</v>
      </c>
      <c r="D43" s="13">
        <f>'251 Unilateral'!$E$6</f>
        <v>0</v>
      </c>
      <c r="E43" s="13">
        <f>IF('251 Unilateral'!$G$43&lt;&gt;"",'251 Unilateral'!$G$43,NA())</f>
        <v>6.9459926642310031E-5</v>
      </c>
      <c r="F43" s="13">
        <f>IF('251 Unilateral'!$G$44&lt;&gt;"",'251 Unilateral'!$G$44,NA())</f>
        <v>-3.0254663484415248E-5</v>
      </c>
      <c r="G43" s="14">
        <f>IF('251 Unilateral'!$G$7&lt;&gt;"",'251 Unilateral'!$G$7,NA())</f>
        <v>1E-3</v>
      </c>
      <c r="H43" s="14">
        <f>IF('251 Unilateral'!$E$7&lt;&gt;"",'251 Unilateral'!$E$7,NA())</f>
        <v>0</v>
      </c>
      <c r="I43" s="18">
        <f t="shared" si="0"/>
        <v>3</v>
      </c>
      <c r="J43" s="18">
        <f t="shared" si="1"/>
        <v>7</v>
      </c>
      <c r="K43" s="13">
        <f ca="1">IF(OFFSET('251 Unilateral'!$E$21,I43,J43)=0,NA(),OFFSET('251 Unilateral'!$E$21,I43,J43))</f>
        <v>2.69E-5</v>
      </c>
    </row>
    <row r="44" spans="2:17" x14ac:dyDescent="0.25">
      <c r="B44" s="16">
        <v>39</v>
      </c>
      <c r="C44" s="13">
        <f>'251 Unilateral'!$G$42</f>
        <v>1.9602631578947391E-5</v>
      </c>
      <c r="D44" s="13">
        <f>'251 Unilateral'!$E$6</f>
        <v>0</v>
      </c>
      <c r="E44" s="13">
        <f>IF('251 Unilateral'!$G$43&lt;&gt;"",'251 Unilateral'!$G$43,NA())</f>
        <v>6.9459926642310031E-5</v>
      </c>
      <c r="F44" s="13">
        <f>IF('251 Unilateral'!$G$44&lt;&gt;"",'251 Unilateral'!$G$44,NA())</f>
        <v>-3.0254663484415248E-5</v>
      </c>
      <c r="G44" s="14">
        <f>IF('251 Unilateral'!$G$7&lt;&gt;"",'251 Unilateral'!$G$7,NA())</f>
        <v>1E-3</v>
      </c>
      <c r="H44" s="14">
        <f>IF('251 Unilateral'!$E$7&lt;&gt;"",'251 Unilateral'!$E$7,NA())</f>
        <v>0</v>
      </c>
      <c r="I44" s="18">
        <f t="shared" si="0"/>
        <v>3</v>
      </c>
      <c r="J44" s="18">
        <f t="shared" si="1"/>
        <v>8</v>
      </c>
      <c r="K44" s="13">
        <f ca="1">IF(OFFSET('251 Unilateral'!$E$21,I44,J44)=0,NA(),OFFSET('251 Unilateral'!$E$21,I44,J44))</f>
        <v>1.29E-5</v>
      </c>
    </row>
    <row r="45" spans="2:17" x14ac:dyDescent="0.25">
      <c r="B45" s="16">
        <v>40</v>
      </c>
      <c r="C45" s="13">
        <f>'251 Unilateral'!$G$42</f>
        <v>1.9602631578947391E-5</v>
      </c>
      <c r="D45" s="13">
        <f>'251 Unilateral'!$E$6</f>
        <v>0</v>
      </c>
      <c r="E45" s="13">
        <f>IF('251 Unilateral'!$G$43&lt;&gt;"",'251 Unilateral'!$G$43,NA())</f>
        <v>6.9459926642310031E-5</v>
      </c>
      <c r="F45" s="13">
        <f>IF('251 Unilateral'!$G$44&lt;&gt;"",'251 Unilateral'!$G$44,NA())</f>
        <v>-3.0254663484415248E-5</v>
      </c>
      <c r="G45" s="14">
        <f>IF('251 Unilateral'!$G$7&lt;&gt;"",'251 Unilateral'!$G$7,NA())</f>
        <v>1E-3</v>
      </c>
      <c r="H45" s="14">
        <f>IF('251 Unilateral'!$E$7&lt;&gt;"",'251 Unilateral'!$E$7,NA())</f>
        <v>0</v>
      </c>
      <c r="I45" s="18">
        <f t="shared" si="0"/>
        <v>3</v>
      </c>
      <c r="J45" s="18">
        <f t="shared" si="1"/>
        <v>9</v>
      </c>
      <c r="K45" s="13">
        <f ca="1">IF(OFFSET('251 Unilateral'!$E$21,I45,J45)=0,NA(),OFFSET('251 Unilateral'!$E$21,I45,J45))</f>
        <v>1.26E-5</v>
      </c>
    </row>
    <row r="46" spans="2:17" x14ac:dyDescent="0.25">
      <c r="B46" s="16">
        <v>41</v>
      </c>
      <c r="C46" s="13">
        <f>'251 Unilateral'!$G$42</f>
        <v>1.9602631578947391E-5</v>
      </c>
      <c r="D46" s="13">
        <f>'251 Unilateral'!$E$6</f>
        <v>0</v>
      </c>
      <c r="E46" s="13">
        <f>IF('251 Unilateral'!$G$43&lt;&gt;"",'251 Unilateral'!$G$43,NA())</f>
        <v>6.9459926642310031E-5</v>
      </c>
      <c r="F46" s="13">
        <f>IF('251 Unilateral'!$G$44&lt;&gt;"",'251 Unilateral'!$G$44,NA())</f>
        <v>-3.0254663484415248E-5</v>
      </c>
      <c r="G46" s="14">
        <f>IF('251 Unilateral'!$G$7&lt;&gt;"",'251 Unilateral'!$G$7,NA())</f>
        <v>1E-3</v>
      </c>
      <c r="H46" s="14">
        <f>IF('251 Unilateral'!$E$7&lt;&gt;"",'251 Unilateral'!$E$7,NA())</f>
        <v>0</v>
      </c>
      <c r="I46" s="18">
        <f t="shared" si="0"/>
        <v>4</v>
      </c>
      <c r="J46" s="18">
        <f t="shared" si="1"/>
        <v>0</v>
      </c>
      <c r="K46" s="13">
        <f ca="1">IF(OFFSET('251 Unilateral'!$E$21,I46,J46)=0,NA(),OFFSET('251 Unilateral'!$E$21,I46,J46))</f>
        <v>6.7000000000000002E-6</v>
      </c>
    </row>
    <row r="47" spans="2:17" x14ac:dyDescent="0.25">
      <c r="B47" s="16">
        <v>42</v>
      </c>
      <c r="C47" s="13">
        <f>'251 Unilateral'!$G$42</f>
        <v>1.9602631578947391E-5</v>
      </c>
      <c r="D47" s="13">
        <f>'251 Unilateral'!$E$6</f>
        <v>0</v>
      </c>
      <c r="E47" s="13">
        <f>IF('251 Unilateral'!$G$43&lt;&gt;"",'251 Unilateral'!$G$43,NA())</f>
        <v>6.9459926642310031E-5</v>
      </c>
      <c r="F47" s="13">
        <f>IF('251 Unilateral'!$G$44&lt;&gt;"",'251 Unilateral'!$G$44,NA())</f>
        <v>-3.0254663484415248E-5</v>
      </c>
      <c r="G47" s="14">
        <f>IF('251 Unilateral'!$G$7&lt;&gt;"",'251 Unilateral'!$G$7,NA())</f>
        <v>1E-3</v>
      </c>
      <c r="H47" s="14">
        <f>IF('251 Unilateral'!$E$7&lt;&gt;"",'251 Unilateral'!$E$7,NA())</f>
        <v>0</v>
      </c>
      <c r="I47" s="18">
        <f t="shared" si="0"/>
        <v>4</v>
      </c>
      <c r="J47" s="18">
        <f t="shared" si="1"/>
        <v>1</v>
      </c>
      <c r="K47" s="13">
        <f ca="1">IF(OFFSET('251 Unilateral'!$E$21,I47,J47)=0,NA(),OFFSET('251 Unilateral'!$E$21,I47,J47))</f>
        <v>5.4E-6</v>
      </c>
    </row>
    <row r="48" spans="2:17" x14ac:dyDescent="0.25">
      <c r="B48" s="16">
        <v>43</v>
      </c>
      <c r="C48" s="13">
        <f>'251 Unilateral'!$G$42</f>
        <v>1.9602631578947391E-5</v>
      </c>
      <c r="D48" s="13">
        <f>'251 Unilateral'!$E$6</f>
        <v>0</v>
      </c>
      <c r="E48" s="13">
        <f>IF('251 Unilateral'!$G$43&lt;&gt;"",'251 Unilateral'!$G$43,NA())</f>
        <v>6.9459926642310031E-5</v>
      </c>
      <c r="F48" s="13">
        <f>IF('251 Unilateral'!$G$44&lt;&gt;"",'251 Unilateral'!$G$44,NA())</f>
        <v>-3.0254663484415248E-5</v>
      </c>
      <c r="G48" s="14">
        <f>IF('251 Unilateral'!$G$7&lt;&gt;"",'251 Unilateral'!$G$7,NA())</f>
        <v>1E-3</v>
      </c>
      <c r="H48" s="14">
        <f>IF('251 Unilateral'!$E$7&lt;&gt;"",'251 Unilateral'!$E$7,NA())</f>
        <v>0</v>
      </c>
      <c r="I48" s="18">
        <f t="shared" si="0"/>
        <v>4</v>
      </c>
      <c r="J48" s="18">
        <f t="shared" si="1"/>
        <v>2</v>
      </c>
      <c r="K48" s="13" t="e">
        <f ca="1">IF(OFFSET('251 Unilateral'!$E$21,I48,J48)=0,NA(),OFFSET('251 Unilateral'!$E$21,I48,J48))</f>
        <v>#N/A</v>
      </c>
    </row>
    <row r="49" spans="2:11" x14ac:dyDescent="0.25">
      <c r="B49" s="16">
        <v>44</v>
      </c>
      <c r="C49" s="13">
        <f>'251 Unilateral'!$G$42</f>
        <v>1.9602631578947391E-5</v>
      </c>
      <c r="D49" s="13">
        <f>'251 Unilateral'!$E$6</f>
        <v>0</v>
      </c>
      <c r="E49" s="13">
        <f>IF('251 Unilateral'!$G$43&lt;&gt;"",'251 Unilateral'!$G$43,NA())</f>
        <v>6.9459926642310031E-5</v>
      </c>
      <c r="F49" s="13">
        <f>IF('251 Unilateral'!$G$44&lt;&gt;"",'251 Unilateral'!$G$44,NA())</f>
        <v>-3.0254663484415248E-5</v>
      </c>
      <c r="G49" s="14">
        <f>IF('251 Unilateral'!$G$7&lt;&gt;"",'251 Unilateral'!$G$7,NA())</f>
        <v>1E-3</v>
      </c>
      <c r="H49" s="14">
        <f>IF('251 Unilateral'!$E$7&lt;&gt;"",'251 Unilateral'!$E$7,NA())</f>
        <v>0</v>
      </c>
      <c r="I49" s="18">
        <f t="shared" si="0"/>
        <v>4</v>
      </c>
      <c r="J49" s="18">
        <f t="shared" si="1"/>
        <v>3</v>
      </c>
      <c r="K49" s="13">
        <f ca="1">IF(OFFSET('251 Unilateral'!$E$21,I49,J49)=0,NA(),OFFSET('251 Unilateral'!$E$21,I49,J49))</f>
        <v>5.4999999999999999E-6</v>
      </c>
    </row>
    <row r="50" spans="2:11" x14ac:dyDescent="0.25">
      <c r="B50" s="16">
        <v>45</v>
      </c>
      <c r="C50" s="13">
        <f>'251 Unilateral'!$G$42</f>
        <v>1.9602631578947391E-5</v>
      </c>
      <c r="D50" s="13">
        <f>'251 Unilateral'!$E$6</f>
        <v>0</v>
      </c>
      <c r="E50" s="13">
        <f>IF('251 Unilateral'!$G$43&lt;&gt;"",'251 Unilateral'!$G$43,NA())</f>
        <v>6.9459926642310031E-5</v>
      </c>
      <c r="F50" s="13">
        <f>IF('251 Unilateral'!$G$44&lt;&gt;"",'251 Unilateral'!$G$44,NA())</f>
        <v>-3.0254663484415248E-5</v>
      </c>
      <c r="G50" s="14">
        <f>IF('251 Unilateral'!$G$7&lt;&gt;"",'251 Unilateral'!$G$7,NA())</f>
        <v>1E-3</v>
      </c>
      <c r="H50" s="14">
        <f>IF('251 Unilateral'!$E$7&lt;&gt;"",'251 Unilateral'!$E$7,NA())</f>
        <v>0</v>
      </c>
      <c r="I50" s="18">
        <f t="shared" si="0"/>
        <v>4</v>
      </c>
      <c r="J50" s="18">
        <f t="shared" si="1"/>
        <v>4</v>
      </c>
      <c r="K50" s="13">
        <f ca="1">IF(OFFSET('251 Unilateral'!$E$21,I50,J50)=0,NA(),OFFSET('251 Unilateral'!$E$21,I50,J50))</f>
        <v>5.3000000000000001E-6</v>
      </c>
    </row>
    <row r="51" spans="2:11" x14ac:dyDescent="0.25">
      <c r="B51" s="16">
        <v>46</v>
      </c>
      <c r="C51" s="13">
        <f>'251 Unilateral'!$G$42</f>
        <v>1.9602631578947391E-5</v>
      </c>
      <c r="D51" s="13">
        <f>'251 Unilateral'!$E$6</f>
        <v>0</v>
      </c>
      <c r="E51" s="13">
        <f>IF('251 Unilateral'!$G$43&lt;&gt;"",'251 Unilateral'!$G$43,NA())</f>
        <v>6.9459926642310031E-5</v>
      </c>
      <c r="F51" s="13">
        <f>IF('251 Unilateral'!$G$44&lt;&gt;"",'251 Unilateral'!$G$44,NA())</f>
        <v>-3.0254663484415248E-5</v>
      </c>
      <c r="G51" s="14">
        <f>IF('251 Unilateral'!$G$7&lt;&gt;"",'251 Unilateral'!$G$7,NA())</f>
        <v>1E-3</v>
      </c>
      <c r="H51" s="14">
        <f>IF('251 Unilateral'!$E$7&lt;&gt;"",'251 Unilateral'!$E$7,NA())</f>
        <v>0</v>
      </c>
      <c r="I51" s="18">
        <f t="shared" si="0"/>
        <v>4</v>
      </c>
      <c r="J51" s="18">
        <f t="shared" si="1"/>
        <v>5</v>
      </c>
      <c r="K51" s="13">
        <f ca="1">IF(OFFSET('251 Unilateral'!$E$21,I51,J51)=0,NA(),OFFSET('251 Unilateral'!$E$21,I51,J51))</f>
        <v>5.8000000000000004E-6</v>
      </c>
    </row>
    <row r="52" spans="2:11" x14ac:dyDescent="0.25">
      <c r="B52" s="16">
        <v>47</v>
      </c>
      <c r="C52" s="13">
        <f>'251 Unilateral'!$G$42</f>
        <v>1.9602631578947391E-5</v>
      </c>
      <c r="D52" s="13">
        <f>'251 Unilateral'!$E$6</f>
        <v>0</v>
      </c>
      <c r="E52" s="13">
        <f>IF('251 Unilateral'!$G$43&lt;&gt;"",'251 Unilateral'!$G$43,NA())</f>
        <v>6.9459926642310031E-5</v>
      </c>
      <c r="F52" s="13">
        <f>IF('251 Unilateral'!$G$44&lt;&gt;"",'251 Unilateral'!$G$44,NA())</f>
        <v>-3.0254663484415248E-5</v>
      </c>
      <c r="G52" s="14">
        <f>IF('251 Unilateral'!$G$7&lt;&gt;"",'251 Unilateral'!$G$7,NA())</f>
        <v>1E-3</v>
      </c>
      <c r="H52" s="14">
        <f>IF('251 Unilateral'!$E$7&lt;&gt;"",'251 Unilateral'!$E$7,NA())</f>
        <v>0</v>
      </c>
      <c r="I52" s="18">
        <f t="shared" si="0"/>
        <v>4</v>
      </c>
      <c r="J52" s="18">
        <f t="shared" si="1"/>
        <v>6</v>
      </c>
      <c r="K52" s="13">
        <f ca="1">IF(OFFSET('251 Unilateral'!$E$21,I52,J52)=0,NA(),OFFSET('251 Unilateral'!$E$21,I52,J52))</f>
        <v>4.8999999999999997E-6</v>
      </c>
    </row>
    <row r="53" spans="2:11" x14ac:dyDescent="0.25">
      <c r="B53" s="16">
        <v>48</v>
      </c>
      <c r="C53" s="13">
        <f>'251 Unilateral'!$G$42</f>
        <v>1.9602631578947391E-5</v>
      </c>
      <c r="D53" s="13">
        <f>'251 Unilateral'!$E$6</f>
        <v>0</v>
      </c>
      <c r="E53" s="13">
        <f>IF('251 Unilateral'!$G$43&lt;&gt;"",'251 Unilateral'!$G$43,NA())</f>
        <v>6.9459926642310031E-5</v>
      </c>
      <c r="F53" s="13">
        <f>IF('251 Unilateral'!$G$44&lt;&gt;"",'251 Unilateral'!$G$44,NA())</f>
        <v>-3.0254663484415248E-5</v>
      </c>
      <c r="G53" s="14">
        <f>IF('251 Unilateral'!$G$7&lt;&gt;"",'251 Unilateral'!$G$7,NA())</f>
        <v>1E-3</v>
      </c>
      <c r="H53" s="14">
        <f>IF('251 Unilateral'!$E$7&lt;&gt;"",'251 Unilateral'!$E$7,NA())</f>
        <v>0</v>
      </c>
      <c r="I53" s="18">
        <f t="shared" si="0"/>
        <v>4</v>
      </c>
      <c r="J53" s="18">
        <f t="shared" si="1"/>
        <v>7</v>
      </c>
      <c r="K53" s="13">
        <f ca="1">IF(OFFSET('251 Unilateral'!$E$21,I53,J53)=0,NA(),OFFSET('251 Unilateral'!$E$21,I53,J53))</f>
        <v>5.5999999999999997E-6</v>
      </c>
    </row>
    <row r="54" spans="2:11" x14ac:dyDescent="0.25">
      <c r="B54" s="16">
        <v>49</v>
      </c>
      <c r="C54" s="13">
        <f>'251 Unilateral'!$G$42</f>
        <v>1.9602631578947391E-5</v>
      </c>
      <c r="D54" s="13">
        <f>'251 Unilateral'!$E$6</f>
        <v>0</v>
      </c>
      <c r="E54" s="13">
        <f>IF('251 Unilateral'!$G$43&lt;&gt;"",'251 Unilateral'!$G$43,NA())</f>
        <v>6.9459926642310031E-5</v>
      </c>
      <c r="F54" s="13">
        <f>IF('251 Unilateral'!$G$44&lt;&gt;"",'251 Unilateral'!$G$44,NA())</f>
        <v>-3.0254663484415248E-5</v>
      </c>
      <c r="G54" s="14">
        <f>IF('251 Unilateral'!$G$7&lt;&gt;"",'251 Unilateral'!$G$7,NA())</f>
        <v>1E-3</v>
      </c>
      <c r="H54" s="14">
        <f>IF('251 Unilateral'!$E$7&lt;&gt;"",'251 Unilateral'!$E$7,NA())</f>
        <v>0</v>
      </c>
      <c r="I54" s="18">
        <f t="shared" si="0"/>
        <v>4</v>
      </c>
      <c r="J54" s="18">
        <f t="shared" si="1"/>
        <v>8</v>
      </c>
      <c r="K54" s="13">
        <f ca="1">IF(OFFSET('251 Unilateral'!$E$21,I54,J54)=0,NA(),OFFSET('251 Unilateral'!$E$21,I54,J54))</f>
        <v>5.2000000000000002E-6</v>
      </c>
    </row>
    <row r="55" spans="2:11" x14ac:dyDescent="0.25">
      <c r="B55" s="16">
        <v>50</v>
      </c>
      <c r="C55" s="13">
        <f>'251 Unilateral'!$G$42</f>
        <v>1.9602631578947391E-5</v>
      </c>
      <c r="D55" s="13">
        <f>'251 Unilateral'!$E$6</f>
        <v>0</v>
      </c>
      <c r="E55" s="13">
        <f>IF('251 Unilateral'!$G$43&lt;&gt;"",'251 Unilateral'!$G$43,NA())</f>
        <v>6.9459926642310031E-5</v>
      </c>
      <c r="F55" s="13">
        <f>IF('251 Unilateral'!$G$44&lt;&gt;"",'251 Unilateral'!$G$44,NA())</f>
        <v>-3.0254663484415248E-5</v>
      </c>
      <c r="G55" s="14">
        <f>IF('251 Unilateral'!$G$7&lt;&gt;"",'251 Unilateral'!$G$7,NA())</f>
        <v>1E-3</v>
      </c>
      <c r="H55" s="14">
        <f>IF('251 Unilateral'!$E$7&lt;&gt;"",'251 Unilateral'!$E$7,NA())</f>
        <v>0</v>
      </c>
      <c r="I55" s="18">
        <f t="shared" si="0"/>
        <v>4</v>
      </c>
      <c r="J55" s="18">
        <f t="shared" si="1"/>
        <v>9</v>
      </c>
      <c r="K55" s="13">
        <f ca="1">IF(OFFSET('251 Unilateral'!$E$21,I55,J55)=0,NA(),OFFSET('251 Unilateral'!$E$21,I55,J55))</f>
        <v>5.4999999999999999E-6</v>
      </c>
    </row>
    <row r="143" spans="14:15" x14ac:dyDescent="0.25">
      <c r="N143" s="34"/>
      <c r="O143" s="38"/>
    </row>
  </sheetData>
  <mergeCells count="5">
    <mergeCell ref="S5:T5"/>
    <mergeCell ref="S9:T9"/>
    <mergeCell ref="S13:T13"/>
    <mergeCell ref="S17:T17"/>
    <mergeCell ref="S21:T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1 - Bilateral</vt:lpstr>
      <vt:lpstr>251 Unilateral</vt:lpstr>
      <vt:lpstr>252 Unilateral</vt:lpstr>
      <vt:lpstr>251-252 Unilateral</vt:lpstr>
      <vt:lpstr>1 - Data</vt:lpstr>
      <vt:lpstr>2 - Data</vt:lpstr>
    </vt:vector>
  </TitlesOfParts>
  <Company>Toyota Motors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 Aboukhalid</dc:creator>
  <cp:lastModifiedBy>Operator, CMM</cp:lastModifiedBy>
  <dcterms:created xsi:type="dcterms:W3CDTF">2016-12-30T14:41:05Z</dcterms:created>
  <dcterms:modified xsi:type="dcterms:W3CDTF">2024-10-21T13:54:55Z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418558-72e5-4d8e-958f-cfe0e73e210d_Enabled">
    <vt:lpwstr>true</vt:lpwstr>
  </property>
  <property fmtid="{D5CDD505-2E9C-101B-9397-08002B2CF9AE}" pid="3" name="MSIP_Label_ff418558-72e5-4d8e-958f-cfe0e73e210d_SetDate">
    <vt:lpwstr>2023-10-12T12:23:27Z</vt:lpwstr>
  </property>
  <property fmtid="{D5CDD505-2E9C-101B-9397-08002B2CF9AE}" pid="4" name="MSIP_Label_ff418558-72e5-4d8e-958f-cfe0e73e210d_Method">
    <vt:lpwstr>Standard</vt:lpwstr>
  </property>
  <property fmtid="{D5CDD505-2E9C-101B-9397-08002B2CF9AE}" pid="5" name="MSIP_Label_ff418558-72e5-4d8e-958f-cfe0e73e210d_Name">
    <vt:lpwstr>Eaton Internal Only (IP2)</vt:lpwstr>
  </property>
  <property fmtid="{D5CDD505-2E9C-101B-9397-08002B2CF9AE}" pid="6" name="MSIP_Label_ff418558-72e5-4d8e-958f-cfe0e73e210d_SiteId">
    <vt:lpwstr>d6525c95-b906-431a-b926-e9b51ba43cc4</vt:lpwstr>
  </property>
  <property fmtid="{D5CDD505-2E9C-101B-9397-08002B2CF9AE}" pid="7" name="MSIP_Label_ff418558-72e5-4d8e-958f-cfe0e73e210d_ActionId">
    <vt:lpwstr>2492c8cf-2d6b-4fbd-9509-360a4f7d0aeb</vt:lpwstr>
  </property>
  <property fmtid="{D5CDD505-2E9C-101B-9397-08002B2CF9AE}" pid="8" name="MSIP_Label_ff418558-72e5-4d8e-958f-cfe0e73e210d_ContentBits">
    <vt:lpwstr>0</vt:lpwstr>
  </property>
</Properties>
</file>